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6" activeTab="5"/>
  </bookViews>
  <sheets>
    <sheet name="Nevezés" sheetId="1" r:id="rId1"/>
    <sheet name="Pontozás6X5" sheetId="2" r:id="rId2"/>
    <sheet name="Eredmények" sheetId="3" r:id="rId3"/>
    <sheet name="Borbírák megjegyzései" sheetId="4" r:id="rId4"/>
    <sheet name="Bizottságok" sheetId="5" r:id="rId5"/>
    <sheet name="Nyomtatásra eredmények" sheetId="6" r:id="rId6"/>
    <sheet name="Munka1" sheetId="7" r:id="rId7"/>
  </sheets>
  <definedNames>
    <definedName name="Excel_BuiltIn__FilterDatabase">'Eredmények'!$A$1:$T$450</definedName>
    <definedName name="Excel_BuiltIn__FilterDatabase_1">'Nevezés'!$A$1:$K$422</definedName>
    <definedName name="Excel_BuiltIn__FilterDatabase_1_1">'Nevezés'!$A$1:$J$1</definedName>
    <definedName name="Excel_BuiltIn__FilterDatabase_2">'Pontozás6X5'!$A$1:$O$1</definedName>
    <definedName name="Excel_BuiltIn__FilterDatabase_2_1">'Pontozás6X5'!$B$2:$B$789</definedName>
    <definedName name="Excel_BuiltIn_Print_Titles_2">'Pontozás6X5'!#REF!</definedName>
    <definedName name="Excel_BuiltIn_Print_Titles_5">#REF!</definedName>
    <definedName name="_xlnm.Print_Titles" localSheetId="3">'Borbírák megjegyzései'!$1:$1</definedName>
    <definedName name="_xlnm.Print_Titles" localSheetId="0">'Nevezés'!$1:$1</definedName>
  </definedNames>
  <calcPr fullCalcOnLoad="1"/>
</workbook>
</file>

<file path=xl/sharedStrings.xml><?xml version="1.0" encoding="utf-8"?>
<sst xmlns="http://schemas.openxmlformats.org/spreadsheetml/2006/main" count="1724" uniqueCount="320">
  <si>
    <t>Vers. Sz.</t>
  </si>
  <si>
    <t>Átv.sz</t>
  </si>
  <si>
    <t>Bortermelő neve</t>
  </si>
  <si>
    <t>Ország</t>
  </si>
  <si>
    <t>Lakhely</t>
  </si>
  <si>
    <t>Borfajta</t>
  </si>
  <si>
    <t>Évj.</t>
  </si>
  <si>
    <t>Termőhely</t>
  </si>
  <si>
    <t>Bor jellege</t>
  </si>
  <si>
    <t>Szín</t>
  </si>
  <si>
    <t>Wencz Péter</t>
  </si>
  <si>
    <t>M.o.</t>
  </si>
  <si>
    <t>Epöl</t>
  </si>
  <si>
    <t>Vegyes fehér</t>
  </si>
  <si>
    <t>Tokod</t>
  </si>
  <si>
    <t>száraz</t>
  </si>
  <si>
    <t>fehér</t>
  </si>
  <si>
    <t>Bercsényi László</t>
  </si>
  <si>
    <t>Sárisáp</t>
  </si>
  <si>
    <t>Pénzes Béla</t>
  </si>
  <si>
    <t>Csolnok</t>
  </si>
  <si>
    <t>Wencz János</t>
  </si>
  <si>
    <t>Vegyes fehér /rizl.szilváni,saszla,irsai/</t>
  </si>
  <si>
    <t>Molnár István</t>
  </si>
  <si>
    <t>Dieter Eifler</t>
  </si>
  <si>
    <t>Bianka</t>
  </si>
  <si>
    <t>félédes</t>
  </si>
  <si>
    <t>Gombola Gábor</t>
  </si>
  <si>
    <t>Zalagyöngye</t>
  </si>
  <si>
    <t>félszáraz</t>
  </si>
  <si>
    <t>Stribik Ferenc</t>
  </si>
  <si>
    <t>Pilisszántó</t>
  </si>
  <si>
    <t>rizlingszilváni</t>
  </si>
  <si>
    <t>Kesztölc</t>
  </si>
  <si>
    <t>Faragó László</t>
  </si>
  <si>
    <t>Piliscsév</t>
  </si>
  <si>
    <t>Hárslevelű</t>
  </si>
  <si>
    <t>Feldebrő</t>
  </si>
  <si>
    <t>Mihalik Gábor</t>
  </si>
  <si>
    <t>Szlovákia</t>
  </si>
  <si>
    <t>Köbölkút</t>
  </si>
  <si>
    <t>Zöldvelteléni</t>
  </si>
  <si>
    <t>Kormos Károly</t>
  </si>
  <si>
    <t>Garamkövesd</t>
  </si>
  <si>
    <t>Balogh János</t>
  </si>
  <si>
    <t>Mikóczi Alojz</t>
  </si>
  <si>
    <t>Ebed</t>
  </si>
  <si>
    <t>Štekláč Patrik</t>
  </si>
  <si>
    <t>Németh Sándor</t>
  </si>
  <si>
    <t>Nagyölved</t>
  </si>
  <si>
    <t>Palik pincészet</t>
  </si>
  <si>
    <t>Zseliz</t>
  </si>
  <si>
    <t>Nagypeszek</t>
  </si>
  <si>
    <t>Vitek János</t>
  </si>
  <si>
    <t>Sauvignon Blanc</t>
  </si>
  <si>
    <t>Trexler Mihály</t>
  </si>
  <si>
    <t>Gyöngyös</t>
  </si>
  <si>
    <t>Bartha Miklós</t>
  </si>
  <si>
    <t>Piliscsaba</t>
  </si>
  <si>
    <t>Sauvignon blanc</t>
  </si>
  <si>
    <t>Neszmély</t>
  </si>
  <si>
    <t>Révész család</t>
  </si>
  <si>
    <t>Szeiler Mihály</t>
  </si>
  <si>
    <t>Tramini</t>
  </si>
  <si>
    <t>Béla</t>
  </si>
  <si>
    <t>Csudai Róbert</t>
  </si>
  <si>
    <t>Lekér</t>
  </si>
  <si>
    <t>Piros tramini</t>
  </si>
  <si>
    <t>Kéménd</t>
  </si>
  <si>
    <t>Kis Csaba</t>
  </si>
  <si>
    <t>Kövérszőlő</t>
  </si>
  <si>
    <t>Tokaj</t>
  </si>
  <si>
    <t>Gáll József</t>
  </si>
  <si>
    <t>Vas Ferenc</t>
  </si>
  <si>
    <t>Vegyes rose</t>
  </si>
  <si>
    <t>Úny</t>
  </si>
  <si>
    <t>Mike Hajnalka</t>
  </si>
  <si>
    <t xml:space="preserve">Zweigelt Kékfrankos </t>
  </si>
  <si>
    <t>rose</t>
  </si>
  <si>
    <t>Czuth Péter</t>
  </si>
  <si>
    <t>Bokros Gábor</t>
  </si>
  <si>
    <t>Czuth János</t>
  </si>
  <si>
    <t>Vegyes vörös</t>
  </si>
  <si>
    <t>Bokros Gáborné</t>
  </si>
  <si>
    <t>siller</t>
  </si>
  <si>
    <t>Babocsai Ervin</t>
  </si>
  <si>
    <t>Mogyorósbánya</t>
  </si>
  <si>
    <t xml:space="preserve">Kékfrankos cabernet franc </t>
  </si>
  <si>
    <t>Sztulik Zsolt</t>
  </si>
  <si>
    <t>Cabernet Franc</t>
  </si>
  <si>
    <t>vörös</t>
  </si>
  <si>
    <t>Misik János</t>
  </si>
  <si>
    <t>Poszpisek László</t>
  </si>
  <si>
    <t>Cabernet franc</t>
  </si>
  <si>
    <t>Villány</t>
  </si>
  <si>
    <t>Vörös</t>
  </si>
  <si>
    <t>Andornaktálya</t>
  </si>
  <si>
    <t>Solymosi Attila</t>
  </si>
  <si>
    <t>Pilisvörösvár</t>
  </si>
  <si>
    <t>Eger</t>
  </si>
  <si>
    <t>Rajnai rizling</t>
  </si>
  <si>
    <t>Zsolnay József</t>
  </si>
  <si>
    <t>Cabernet sauvignon</t>
  </si>
  <si>
    <t>Türk János</t>
  </si>
  <si>
    <t>Szekszárd</t>
  </si>
  <si>
    <t>Scheller Henrik</t>
  </si>
  <si>
    <t>Markaz</t>
  </si>
  <si>
    <t>Marcsó József</t>
  </si>
  <si>
    <t>Cabernet Sauvignon</t>
  </si>
  <si>
    <t>Néró</t>
  </si>
  <si>
    <t>Mayer István</t>
  </si>
  <si>
    <t>Szerencs</t>
  </si>
  <si>
    <t>Streda Károly</t>
  </si>
  <si>
    <t>Farnad</t>
  </si>
  <si>
    <t>Szürkebarát Peszeki leányka</t>
  </si>
  <si>
    <t>fehér cuvée</t>
  </si>
  <si>
    <t>vegyes fehér</t>
  </si>
  <si>
    <t>Furmint+ Hárslevelű</t>
  </si>
  <si>
    <t>Fehér cuvée</t>
  </si>
  <si>
    <t>Papp János</t>
  </si>
  <si>
    <t>Bouvier</t>
  </si>
  <si>
    <t>Kollár Sándor</t>
  </si>
  <si>
    <t>Rizlingszilváni</t>
  </si>
  <si>
    <t>Dunaszentmiklós</t>
  </si>
  <si>
    <t>Andó Zoltán</t>
  </si>
  <si>
    <t>Zengő</t>
  </si>
  <si>
    <t>édes</t>
  </si>
  <si>
    <t>Olaszrizling</t>
  </si>
  <si>
    <t>Lovas</t>
  </si>
  <si>
    <t>Szolnoki László</t>
  </si>
  <si>
    <t>Annavölgy</t>
  </si>
  <si>
    <t>Juhfark, olaszrizling</t>
  </si>
  <si>
    <t>Hacskó György</t>
  </si>
  <si>
    <t>Benyó Mihály</t>
  </si>
  <si>
    <t>Tibor Varga</t>
  </si>
  <si>
    <t>Havrancsik Tibor</t>
  </si>
  <si>
    <t>Vrábel Péter</t>
  </si>
  <si>
    <t xml:space="preserve">Sauvignon Blanc </t>
  </si>
  <si>
    <t>Abasár</t>
  </si>
  <si>
    <t>Mátra</t>
  </si>
  <si>
    <t>Cserszegi fűszeres</t>
  </si>
  <si>
    <t>Révész Gábor</t>
  </si>
  <si>
    <t>Pék Viktor</t>
  </si>
  <si>
    <t>Tokodaltáró</t>
  </si>
  <si>
    <t>Huszár Károly</t>
  </si>
  <si>
    <t>Kékfrankos</t>
  </si>
  <si>
    <t>Noszvaj</t>
  </si>
  <si>
    <t>Kissalló</t>
  </si>
  <si>
    <t>Mülhamerné Stefán Valéria</t>
  </si>
  <si>
    <t xml:space="preserve">Kékfrankos </t>
  </si>
  <si>
    <t>Mali Sándor</t>
  </si>
  <si>
    <t>Hóka-Kőműves</t>
  </si>
  <si>
    <t>Szentlőrinci</t>
  </si>
  <si>
    <t>Molnár Gyula</t>
  </si>
  <si>
    <t>André</t>
  </si>
  <si>
    <t>Pinot noir</t>
  </si>
  <si>
    <t>Gajdosik József</t>
  </si>
  <si>
    <t>Csallóköz</t>
  </si>
  <si>
    <t>Pinot Noir</t>
  </si>
  <si>
    <t>Csicsó</t>
  </si>
  <si>
    <t>Kerecsend</t>
  </si>
  <si>
    <t>Merlot</t>
  </si>
  <si>
    <t>Vitek Róbert</t>
  </si>
  <si>
    <t xml:space="preserve">Merlot </t>
  </si>
  <si>
    <t>Dunai László</t>
  </si>
  <si>
    <t>Esztergom</t>
  </si>
  <si>
    <t>Szőcs Ferenc</t>
  </si>
  <si>
    <t>Varga Józsefné</t>
  </si>
  <si>
    <t>Flóra újfajta</t>
  </si>
  <si>
    <t>Sárisáp Óhegy</t>
  </si>
  <si>
    <t>Vibling Tibor</t>
  </si>
  <si>
    <t>Pap Róbert</t>
  </si>
  <si>
    <t>Tácsik Nándor</t>
  </si>
  <si>
    <t>Marek Lajos</t>
  </si>
  <si>
    <t>Bajna</t>
  </si>
  <si>
    <t>Tramini +chardonnay</t>
  </si>
  <si>
    <t>Bajna- Kesztölc</t>
  </si>
  <si>
    <t>Chardonnay + Olaszrizling</t>
  </si>
  <si>
    <t>Bitter László</t>
  </si>
  <si>
    <t>Ezerjó</t>
  </si>
  <si>
    <t>Zenit</t>
  </si>
  <si>
    <t>Kanóczki Lajos</t>
  </si>
  <si>
    <t>Koštrna Jaroslav</t>
  </si>
  <si>
    <t>Pinot blanc</t>
  </si>
  <si>
    <t>Fehér burgundi</t>
  </si>
  <si>
    <t>Štugel Miklós</t>
  </si>
  <si>
    <t>Fehér</t>
  </si>
  <si>
    <t>Ing. Peter Kubizniak</t>
  </si>
  <si>
    <t>Csallóköz Csütörtök</t>
  </si>
  <si>
    <t>Szürkebarát</t>
  </si>
  <si>
    <t>Nagy Tibor</t>
  </si>
  <si>
    <t>Szenci Gyula</t>
  </si>
  <si>
    <t>Dorog</t>
  </si>
  <si>
    <t>Bordi Sándor</t>
  </si>
  <si>
    <t>Muscat ottonel</t>
  </si>
  <si>
    <t>Muskotály</t>
  </si>
  <si>
    <t>Ottonel muskotály</t>
  </si>
  <si>
    <t>Valkovič František</t>
  </si>
  <si>
    <t>NemcséNY</t>
  </si>
  <si>
    <t>Milia</t>
  </si>
  <si>
    <t>Nemcsény</t>
  </si>
  <si>
    <t>Devin</t>
  </si>
  <si>
    <t>Mülhamer Mihály</t>
  </si>
  <si>
    <t>Nizl Jozef</t>
  </si>
  <si>
    <t>Kabinetne</t>
  </si>
  <si>
    <t>Gregor Ferenc</t>
  </si>
  <si>
    <t>Dunaj rose</t>
  </si>
  <si>
    <t>Zweigelt</t>
  </si>
  <si>
    <t>Mogyoród</t>
  </si>
  <si>
    <t>Lieber József</t>
  </si>
  <si>
    <t>Süveges János</t>
  </si>
  <si>
    <t xml:space="preserve"> száraz</t>
  </si>
  <si>
    <t>Vinklárik László</t>
  </si>
  <si>
    <t>Sárközi László</t>
  </si>
  <si>
    <t>Áy Albert</t>
  </si>
  <si>
    <t>Nagyréde</t>
  </si>
  <si>
    <t xml:space="preserve">Krausz Tamás </t>
  </si>
  <si>
    <t>újfah. érl. száraz</t>
  </si>
  <si>
    <t>Mali Horváth Pincészet</t>
  </si>
  <si>
    <t>Mike Zoltán</t>
  </si>
  <si>
    <t>Nyergesi Rezső</t>
  </si>
  <si>
    <t>Nyergesújfalu</t>
  </si>
  <si>
    <t>Vegyes</t>
  </si>
  <si>
    <t>Pokornyik Mihály</t>
  </si>
  <si>
    <t>Barina József</t>
  </si>
  <si>
    <t>Kocsis József</t>
  </si>
  <si>
    <t>Sauvignon Blanc Olaszrizling Chardonnay</t>
  </si>
  <si>
    <t>Tokaj-Mád</t>
  </si>
  <si>
    <t>Dániel Mihály</t>
  </si>
  <si>
    <t>Királyleányka</t>
  </si>
  <si>
    <t>Stanislav Michlo</t>
  </si>
  <si>
    <t>Peszeki leányka</t>
  </si>
  <si>
    <t>Buglos János</t>
  </si>
  <si>
    <t>Vrábel Károly</t>
  </si>
  <si>
    <t>Peszeki Leányka</t>
  </si>
  <si>
    <t>Silling Győző</t>
  </si>
  <si>
    <t>Chardonnay</t>
  </si>
  <si>
    <t>Telki</t>
  </si>
  <si>
    <t>Császár Szabolcs</t>
  </si>
  <si>
    <t>Szomód</t>
  </si>
  <si>
    <t>Pfuger István</t>
  </si>
  <si>
    <t>Budakeszi</t>
  </si>
  <si>
    <t>Benefi László</t>
  </si>
  <si>
    <t>Morva muskotály</t>
  </si>
  <si>
    <t>Sárga muskotály</t>
  </si>
  <si>
    <t>Berze  Zsolt</t>
  </si>
  <si>
    <t>Bakator</t>
  </si>
  <si>
    <t>Legény Ferenc</t>
  </si>
  <si>
    <t>Kékfrankos Zweigelt</t>
  </si>
  <si>
    <t>vörös cuvée</t>
  </si>
  <si>
    <t>Soláry István</t>
  </si>
  <si>
    <t>Nagysáp</t>
  </si>
  <si>
    <t>Zweigelt Pinot noar</t>
  </si>
  <si>
    <t>Kurinyecz Gábor</t>
  </si>
  <si>
    <t>Merlot Pinot noir</t>
  </si>
  <si>
    <t>Kékfrankos  zweigelt</t>
  </si>
  <si>
    <t xml:space="preserve"> vörös cuvée</t>
  </si>
  <si>
    <t>Halmágyi Péter</t>
  </si>
  <si>
    <t>Alibernet</t>
  </si>
  <si>
    <t>Galánta</t>
  </si>
  <si>
    <t>Wibling József</t>
  </si>
  <si>
    <t>Szuki Ferenc</t>
  </si>
  <si>
    <t>Bán László</t>
  </si>
  <si>
    <t>Cenin Blanc</t>
  </si>
  <si>
    <t>Trenčéni Csaba</t>
  </si>
  <si>
    <t>Müller thurgau (Rizlingszilváni)</t>
  </si>
  <si>
    <t>Ďureška Zoltán</t>
  </si>
  <si>
    <t>Muscat ottonel Olaszrizling</t>
  </si>
  <si>
    <t>Egerszólát</t>
  </si>
  <si>
    <t>Irsai Olivér</t>
  </si>
  <si>
    <t>Bicske</t>
  </si>
  <si>
    <t>Balatonboglár</t>
  </si>
  <si>
    <t>Zweigelt rose</t>
  </si>
  <si>
    <t>Hamburgi muskotály</t>
  </si>
  <si>
    <t>Merlot cabernet sauvignon, franc</t>
  </si>
  <si>
    <t>Cabernet Merlo</t>
  </si>
  <si>
    <t>Vegye vörös</t>
  </si>
  <si>
    <t>ifj. Czuth János</t>
  </si>
  <si>
    <t xml:space="preserve">Dunaj </t>
  </si>
  <si>
    <t>Partali István</t>
  </si>
  <si>
    <t>Dunaj</t>
  </si>
  <si>
    <t>Gyöngyösoroszi</t>
  </si>
  <si>
    <t>Nevezési szám</t>
  </si>
  <si>
    <t>Bizottság száma</t>
  </si>
  <si>
    <t>B1</t>
  </si>
  <si>
    <t>B2</t>
  </si>
  <si>
    <t>B3</t>
  </si>
  <si>
    <t>B4</t>
  </si>
  <si>
    <t>B5</t>
  </si>
  <si>
    <t>Nagyarany</t>
  </si>
  <si>
    <t>Arany</t>
  </si>
  <si>
    <t>Ezüst</t>
  </si>
  <si>
    <t>Bronz</t>
  </si>
  <si>
    <t>Oklevél</t>
  </si>
  <si>
    <t>Érem</t>
  </si>
  <si>
    <t>Helyezés</t>
  </si>
  <si>
    <t>Versenyzői szám</t>
  </si>
  <si>
    <t>Átvételi sorsz.</t>
  </si>
  <si>
    <t>Évjárat</t>
  </si>
  <si>
    <t>Biz</t>
  </si>
  <si>
    <t>Átlag</t>
  </si>
  <si>
    <t>serleget 
kapnak</t>
  </si>
  <si>
    <t>Champion</t>
  </si>
  <si>
    <t>&amp;.</t>
  </si>
  <si>
    <t>2.</t>
  </si>
  <si>
    <t>3.</t>
  </si>
  <si>
    <t>megosztva</t>
  </si>
  <si>
    <t>1.</t>
  </si>
  <si>
    <t>Nagy arany</t>
  </si>
  <si>
    <t>Sorszám</t>
  </si>
  <si>
    <t>Megjegyzés</t>
  </si>
  <si>
    <t>Fajtajelleg????</t>
  </si>
  <si>
    <t>Bírálóbizottságok  2013.02.22.  SÁRISÁP</t>
  </si>
  <si>
    <t>Név</t>
  </si>
  <si>
    <t>Település</t>
  </si>
  <si>
    <t>4.</t>
  </si>
  <si>
    <t>5.</t>
  </si>
  <si>
    <t>6.</t>
  </si>
  <si>
    <t>Rose</t>
  </si>
  <si>
    <t>517-711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</si>
</sst>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6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Bookman Old Style"/>
      <family val="1"/>
    </font>
    <font>
      <u val="single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u val="single"/>
      <sz val="12"/>
      <color indexed="5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i/>
      <u val="single"/>
      <sz val="10"/>
      <color indexed="10"/>
      <name val="Arial"/>
      <family val="2"/>
    </font>
    <font>
      <sz val="14"/>
      <name val="Bookman Old Style"/>
      <family val="1"/>
    </font>
    <font>
      <sz val="14"/>
      <name val="Arial"/>
      <family val="2"/>
    </font>
    <font>
      <sz val="26"/>
      <name val="Arial"/>
      <family val="2"/>
    </font>
    <font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17" applyFont="1" applyFill="1" applyBorder="1" applyAlignment="1">
      <alignment vertical="center"/>
      <protection/>
    </xf>
    <xf numFmtId="0" fontId="0" fillId="0" borderId="8" xfId="17" applyFont="1" applyFill="1" applyBorder="1" applyAlignment="1">
      <alignment horizontal="center" vertical="center"/>
      <protection/>
    </xf>
    <xf numFmtId="0" fontId="0" fillId="0" borderId="9" xfId="17" applyFont="1" applyFill="1" applyBorder="1" applyAlignment="1">
      <alignment vertical="center"/>
      <protection/>
    </xf>
    <xf numFmtId="0" fontId="0" fillId="0" borderId="9" xfId="17" applyFont="1" applyFill="1" applyBorder="1" applyAlignment="1">
      <alignment horizontal="center" vertical="center"/>
      <protection/>
    </xf>
    <xf numFmtId="0" fontId="0" fillId="0" borderId="9" xfId="17" applyNumberFormat="1" applyFont="1" applyFill="1" applyBorder="1">
      <alignment/>
      <protection/>
    </xf>
    <xf numFmtId="0" fontId="0" fillId="0" borderId="8" xfId="17" applyNumberFormat="1" applyFont="1" applyFill="1" applyBorder="1">
      <alignment/>
      <protection/>
    </xf>
    <xf numFmtId="0" fontId="0" fillId="0" borderId="10" xfId="17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8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4" fillId="0" borderId="8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Fill="1" applyBorder="1" applyAlignment="1">
      <alignment/>
    </xf>
    <xf numFmtId="0" fontId="0" fillId="0" borderId="8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0" fontId="0" fillId="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" fontId="5" fillId="4" borderId="8" xfId="0" applyNumberFormat="1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164" fontId="5" fillId="3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5" borderId="13" xfId="0" applyNumberFormat="1" applyFont="1" applyFill="1" applyBorder="1" applyAlignment="1">
      <alignment horizontal="center" vertical="center" wrapText="1"/>
    </xf>
    <xf numFmtId="0" fontId="9" fillId="5" borderId="5" xfId="0" applyNumberFormat="1" applyFont="1" applyFill="1" applyBorder="1" applyAlignment="1">
      <alignment horizontal="center" vertical="center" wrapText="1"/>
    </xf>
    <xf numFmtId="0" fontId="9" fillId="6" borderId="5" xfId="0" applyNumberFormat="1" applyFont="1" applyFill="1" applyBorder="1" applyAlignment="1">
      <alignment horizontal="center" vertical="center" wrapText="1"/>
    </xf>
    <xf numFmtId="0" fontId="10" fillId="6" borderId="5" xfId="0" applyNumberFormat="1" applyFont="1" applyFill="1" applyBorder="1" applyAlignment="1">
      <alignment horizontal="center" vertical="center" wrapText="1"/>
    </xf>
    <xf numFmtId="0" fontId="10" fillId="6" borderId="5" xfId="0" applyNumberFormat="1" applyFont="1" applyFill="1" applyBorder="1" applyAlignment="1">
      <alignment horizontal="left" vertical="center" wrapText="1"/>
    </xf>
    <xf numFmtId="164" fontId="10" fillId="6" borderId="5" xfId="0" applyNumberFormat="1" applyFont="1" applyFill="1" applyBorder="1" applyAlignment="1">
      <alignment horizontal="center" vertical="center" wrapText="1"/>
    </xf>
    <xf numFmtId="2" fontId="10" fillId="6" borderId="5" xfId="0" applyNumberFormat="1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ál_Munk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5"/>
  <sheetViews>
    <sheetView workbookViewId="0" topLeftCell="A1">
      <pane ySplit="1" topLeftCell="BM215" activePane="bottomLeft" state="frozen"/>
      <selection pane="topLeft" activeCell="A1" sqref="A1"/>
      <selection pane="bottomLeft" activeCell="L226" sqref="L226"/>
    </sheetView>
  </sheetViews>
  <sheetFormatPr defaultColWidth="9.140625" defaultRowHeight="12.75"/>
  <cols>
    <col min="1" max="1" width="9.28125" style="1" customWidth="1"/>
    <col min="2" max="2" width="7.28125" style="2" customWidth="1"/>
    <col min="3" max="3" width="23.7109375" style="3" customWidth="1"/>
    <col min="4" max="4" width="8.8515625" style="3" customWidth="1"/>
    <col min="5" max="5" width="14.8515625" style="3" customWidth="1"/>
    <col min="6" max="6" width="31.7109375" style="3" customWidth="1"/>
    <col min="7" max="7" width="6.7109375" style="4" customWidth="1"/>
    <col min="8" max="8" width="18.7109375" style="5" customWidth="1"/>
    <col min="9" max="9" width="12.140625" style="3" customWidth="1"/>
    <col min="10" max="10" width="10.140625" style="3" customWidth="1"/>
    <col min="11" max="11" width="5.140625" style="3" customWidth="1"/>
    <col min="12" max="16384" width="15.7109375" style="3" customWidth="1"/>
  </cols>
  <sheetData>
    <row r="1" spans="1:10" s="11" customFormat="1" ht="31.5" customHeight="1">
      <c r="A1" s="6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9" t="s">
        <v>5</v>
      </c>
      <c r="G1" s="8" t="s">
        <v>6</v>
      </c>
      <c r="H1" s="10" t="s">
        <v>7</v>
      </c>
      <c r="I1" s="8" t="s">
        <v>8</v>
      </c>
      <c r="J1" s="8" t="s">
        <v>9</v>
      </c>
    </row>
    <row r="2" spans="1:10" ht="15.75">
      <c r="A2" s="12">
        <v>301</v>
      </c>
      <c r="B2" s="13">
        <v>116</v>
      </c>
      <c r="C2" s="14" t="s">
        <v>10</v>
      </c>
      <c r="D2" s="14" t="s">
        <v>11</v>
      </c>
      <c r="E2" s="14" t="s">
        <v>12</v>
      </c>
      <c r="F2" s="14" t="s">
        <v>13</v>
      </c>
      <c r="G2" s="15">
        <v>2012</v>
      </c>
      <c r="H2" s="14" t="s">
        <v>14</v>
      </c>
      <c r="I2" s="14" t="s">
        <v>15</v>
      </c>
      <c r="J2" s="14" t="s">
        <v>16</v>
      </c>
    </row>
    <row r="3" spans="1:10" ht="15.75">
      <c r="A3" s="12">
        <v>302</v>
      </c>
      <c r="B3" s="13">
        <v>117</v>
      </c>
      <c r="C3" s="14" t="s">
        <v>17</v>
      </c>
      <c r="D3" s="14" t="s">
        <v>11</v>
      </c>
      <c r="E3" s="14" t="s">
        <v>18</v>
      </c>
      <c r="F3" s="14" t="s">
        <v>13</v>
      </c>
      <c r="G3" s="15">
        <v>2012</v>
      </c>
      <c r="H3" s="14" t="s">
        <v>18</v>
      </c>
      <c r="I3" s="14" t="s">
        <v>15</v>
      </c>
      <c r="J3" s="14" t="s">
        <v>16</v>
      </c>
    </row>
    <row r="4" spans="1:10" ht="15.75">
      <c r="A4" s="12">
        <v>303</v>
      </c>
      <c r="B4" s="13">
        <v>49</v>
      </c>
      <c r="C4" s="14" t="s">
        <v>19</v>
      </c>
      <c r="D4" s="14" t="s">
        <v>11</v>
      </c>
      <c r="E4" s="14" t="s">
        <v>20</v>
      </c>
      <c r="F4" s="14" t="s">
        <v>13</v>
      </c>
      <c r="G4" s="15">
        <v>2012</v>
      </c>
      <c r="H4" s="14" t="s">
        <v>20</v>
      </c>
      <c r="I4" s="14" t="s">
        <v>15</v>
      </c>
      <c r="J4" s="14" t="s">
        <v>16</v>
      </c>
    </row>
    <row r="5" spans="1:10" ht="15.75">
      <c r="A5" s="12">
        <v>304</v>
      </c>
      <c r="B5" s="13">
        <v>114</v>
      </c>
      <c r="C5" s="14" t="s">
        <v>21</v>
      </c>
      <c r="D5" s="14" t="s">
        <v>11</v>
      </c>
      <c r="E5" s="16" t="s">
        <v>12</v>
      </c>
      <c r="F5" s="14" t="s">
        <v>22</v>
      </c>
      <c r="G5" s="17">
        <v>2012</v>
      </c>
      <c r="H5" s="14" t="s">
        <v>12</v>
      </c>
      <c r="I5" s="16" t="s">
        <v>15</v>
      </c>
      <c r="J5" s="14" t="s">
        <v>16</v>
      </c>
    </row>
    <row r="6" spans="1:10" ht="15.75">
      <c r="A6" s="12">
        <v>305</v>
      </c>
      <c r="B6" s="13">
        <v>93</v>
      </c>
      <c r="C6" s="14" t="s">
        <v>23</v>
      </c>
      <c r="D6" s="14" t="s">
        <v>11</v>
      </c>
      <c r="E6" s="14" t="s">
        <v>14</v>
      </c>
      <c r="F6" s="14" t="s">
        <v>13</v>
      </c>
      <c r="G6" s="15">
        <v>2012</v>
      </c>
      <c r="H6" s="14" t="s">
        <v>14</v>
      </c>
      <c r="I6" s="14" t="s">
        <v>15</v>
      </c>
      <c r="J6" s="14" t="s">
        <v>16</v>
      </c>
    </row>
    <row r="7" spans="1:10" ht="15.75">
      <c r="A7" s="12">
        <v>306</v>
      </c>
      <c r="B7" s="13">
        <v>42</v>
      </c>
      <c r="C7" s="14" t="s">
        <v>24</v>
      </c>
      <c r="D7" s="14" t="s">
        <v>11</v>
      </c>
      <c r="E7" s="16" t="s">
        <v>20</v>
      </c>
      <c r="F7" s="14" t="s">
        <v>13</v>
      </c>
      <c r="G7" s="17">
        <v>2012</v>
      </c>
      <c r="H7" s="14" t="s">
        <v>20</v>
      </c>
      <c r="I7" s="16" t="s">
        <v>15</v>
      </c>
      <c r="J7" s="14" t="s">
        <v>16</v>
      </c>
    </row>
    <row r="8" spans="1:10" ht="15.75">
      <c r="A8" s="12">
        <v>307</v>
      </c>
      <c r="B8" s="13">
        <v>43</v>
      </c>
      <c r="C8" s="14" t="s">
        <v>24</v>
      </c>
      <c r="D8" s="14" t="s">
        <v>11</v>
      </c>
      <c r="E8" s="14" t="s">
        <v>20</v>
      </c>
      <c r="F8" s="14" t="s">
        <v>25</v>
      </c>
      <c r="G8" s="15">
        <v>2012</v>
      </c>
      <c r="H8" s="14" t="s">
        <v>20</v>
      </c>
      <c r="I8" s="14" t="s">
        <v>26</v>
      </c>
      <c r="J8" s="14" t="s">
        <v>16</v>
      </c>
    </row>
    <row r="9" spans="1:10" ht="15.75">
      <c r="A9" s="12">
        <v>308</v>
      </c>
      <c r="B9" s="13">
        <v>63</v>
      </c>
      <c r="C9" s="14" t="s">
        <v>27</v>
      </c>
      <c r="D9" s="14" t="s">
        <v>11</v>
      </c>
      <c r="E9" s="18" t="s">
        <v>18</v>
      </c>
      <c r="F9" s="14" t="s">
        <v>28</v>
      </c>
      <c r="G9" s="17">
        <v>2012</v>
      </c>
      <c r="H9" s="14" t="s">
        <v>18</v>
      </c>
      <c r="I9" s="16" t="s">
        <v>29</v>
      </c>
      <c r="J9" s="14" t="s">
        <v>16</v>
      </c>
    </row>
    <row r="10" spans="1:10" ht="15.75">
      <c r="A10" s="12">
        <v>309</v>
      </c>
      <c r="B10" s="13">
        <v>100</v>
      </c>
      <c r="C10" s="14" t="s">
        <v>30</v>
      </c>
      <c r="D10" s="14" t="s">
        <v>11</v>
      </c>
      <c r="E10" s="14" t="s">
        <v>31</v>
      </c>
      <c r="F10" s="14" t="s">
        <v>32</v>
      </c>
      <c r="G10" s="15">
        <v>2012</v>
      </c>
      <c r="H10" s="14" t="s">
        <v>33</v>
      </c>
      <c r="I10" s="14" t="s">
        <v>15</v>
      </c>
      <c r="J10" s="14" t="s">
        <v>16</v>
      </c>
    </row>
    <row r="11" spans="1:10" ht="15.75">
      <c r="A11" s="12">
        <v>310</v>
      </c>
      <c r="B11" s="13">
        <v>104</v>
      </c>
      <c r="C11" s="14" t="s">
        <v>34</v>
      </c>
      <c r="D11" s="14" t="s">
        <v>11</v>
      </c>
      <c r="E11" s="16" t="s">
        <v>35</v>
      </c>
      <c r="F11" s="14" t="s">
        <v>36</v>
      </c>
      <c r="G11" s="17">
        <v>2011</v>
      </c>
      <c r="H11" s="14" t="s">
        <v>37</v>
      </c>
      <c r="I11" s="16" t="s">
        <v>15</v>
      </c>
      <c r="J11" s="14" t="s">
        <v>16</v>
      </c>
    </row>
    <row r="12" spans="1:10" ht="15.75">
      <c r="A12" s="12">
        <v>311</v>
      </c>
      <c r="B12" s="13">
        <v>145</v>
      </c>
      <c r="C12" s="14" t="s">
        <v>38</v>
      </c>
      <c r="D12" s="14" t="s">
        <v>39</v>
      </c>
      <c r="E12" s="14" t="s">
        <v>40</v>
      </c>
      <c r="F12" s="14" t="s">
        <v>41</v>
      </c>
      <c r="G12" s="15">
        <v>2012</v>
      </c>
      <c r="H12" s="14" t="s">
        <v>40</v>
      </c>
      <c r="I12" s="14" t="s">
        <v>15</v>
      </c>
      <c r="J12" s="14" t="s">
        <v>16</v>
      </c>
    </row>
    <row r="13" spans="1:10" ht="15.75">
      <c r="A13" s="12">
        <v>312</v>
      </c>
      <c r="B13" s="13">
        <v>218</v>
      </c>
      <c r="C13" s="14" t="s">
        <v>42</v>
      </c>
      <c r="D13" s="14" t="s">
        <v>39</v>
      </c>
      <c r="E13" s="16" t="s">
        <v>43</v>
      </c>
      <c r="F13" s="14" t="s">
        <v>41</v>
      </c>
      <c r="G13" s="17">
        <v>2012</v>
      </c>
      <c r="H13" s="14" t="s">
        <v>43</v>
      </c>
      <c r="I13" s="16" t="s">
        <v>15</v>
      </c>
      <c r="J13" s="14" t="s">
        <v>16</v>
      </c>
    </row>
    <row r="14" spans="1:10" ht="15.75">
      <c r="A14" s="12">
        <v>313</v>
      </c>
      <c r="B14" s="13">
        <v>174</v>
      </c>
      <c r="C14" s="14" t="s">
        <v>44</v>
      </c>
      <c r="D14" s="14" t="s">
        <v>11</v>
      </c>
      <c r="E14" s="14" t="s">
        <v>18</v>
      </c>
      <c r="F14" s="14" t="s">
        <v>41</v>
      </c>
      <c r="G14" s="15">
        <v>2012</v>
      </c>
      <c r="H14" s="14" t="s">
        <v>18</v>
      </c>
      <c r="I14" s="14" t="s">
        <v>15</v>
      </c>
      <c r="J14" s="14" t="s">
        <v>16</v>
      </c>
    </row>
    <row r="15" spans="1:10" ht="15.75">
      <c r="A15" s="12">
        <v>314</v>
      </c>
      <c r="B15" s="13">
        <v>155</v>
      </c>
      <c r="C15" s="14" t="s">
        <v>45</v>
      </c>
      <c r="D15" s="14" t="s">
        <v>39</v>
      </c>
      <c r="E15" s="16" t="s">
        <v>46</v>
      </c>
      <c r="F15" s="14" t="s">
        <v>41</v>
      </c>
      <c r="G15" s="17">
        <v>2012</v>
      </c>
      <c r="H15" s="14" t="s">
        <v>46</v>
      </c>
      <c r="I15" s="16" t="s">
        <v>15</v>
      </c>
      <c r="J15" s="14" t="s">
        <v>16</v>
      </c>
    </row>
    <row r="16" spans="1:10" ht="15.75">
      <c r="A16" s="12">
        <v>315</v>
      </c>
      <c r="B16" s="13">
        <v>152</v>
      </c>
      <c r="C16" s="14" t="s">
        <v>47</v>
      </c>
      <c r="D16" s="14" t="s">
        <v>39</v>
      </c>
      <c r="E16" s="14" t="s">
        <v>40</v>
      </c>
      <c r="F16" s="14" t="s">
        <v>41</v>
      </c>
      <c r="G16" s="15">
        <v>2012</v>
      </c>
      <c r="H16" s="14" t="s">
        <v>40</v>
      </c>
      <c r="I16" s="14" t="s">
        <v>26</v>
      </c>
      <c r="J16" s="14" t="s">
        <v>16</v>
      </c>
    </row>
    <row r="17" spans="1:10" ht="15.75">
      <c r="A17" s="12">
        <v>316</v>
      </c>
      <c r="B17" s="13">
        <v>84</v>
      </c>
      <c r="C17" s="14" t="s">
        <v>48</v>
      </c>
      <c r="D17" s="14" t="s">
        <v>39</v>
      </c>
      <c r="E17" s="16" t="s">
        <v>49</v>
      </c>
      <c r="F17" s="14" t="s">
        <v>41</v>
      </c>
      <c r="G17" s="17">
        <v>2011</v>
      </c>
      <c r="H17" s="14" t="s">
        <v>49</v>
      </c>
      <c r="I17" s="16" t="s">
        <v>15</v>
      </c>
      <c r="J17" s="14" t="s">
        <v>16</v>
      </c>
    </row>
    <row r="18" spans="1:10" ht="15.75">
      <c r="A18" s="12">
        <v>317</v>
      </c>
      <c r="B18" s="13">
        <v>140</v>
      </c>
      <c r="C18" s="14" t="s">
        <v>50</v>
      </c>
      <c r="D18" s="14" t="s">
        <v>39</v>
      </c>
      <c r="E18" s="14" t="s">
        <v>51</v>
      </c>
      <c r="F18" s="14" t="s">
        <v>41</v>
      </c>
      <c r="G18" s="15">
        <v>2010</v>
      </c>
      <c r="H18" s="14" t="s">
        <v>52</v>
      </c>
      <c r="I18" s="14" t="s">
        <v>15</v>
      </c>
      <c r="J18" s="14" t="s">
        <v>16</v>
      </c>
    </row>
    <row r="19" spans="1:10" ht="15.75">
      <c r="A19" s="12">
        <v>318</v>
      </c>
      <c r="B19" s="13">
        <v>27</v>
      </c>
      <c r="C19" s="14" t="s">
        <v>53</v>
      </c>
      <c r="D19" s="14" t="s">
        <v>11</v>
      </c>
      <c r="E19" s="16" t="s">
        <v>18</v>
      </c>
      <c r="F19" s="14" t="s">
        <v>54</v>
      </c>
      <c r="G19" s="17">
        <v>2012</v>
      </c>
      <c r="H19" s="14" t="s">
        <v>18</v>
      </c>
      <c r="I19" s="16" t="s">
        <v>15</v>
      </c>
      <c r="J19" s="14" t="s">
        <v>16</v>
      </c>
    </row>
    <row r="20" spans="1:10" ht="15.75">
      <c r="A20" s="12">
        <v>319</v>
      </c>
      <c r="B20" s="13">
        <v>56</v>
      </c>
      <c r="C20" s="14" t="s">
        <v>55</v>
      </c>
      <c r="D20" s="14" t="s">
        <v>11</v>
      </c>
      <c r="E20" s="19" t="s">
        <v>20</v>
      </c>
      <c r="F20" s="14" t="s">
        <v>54</v>
      </c>
      <c r="G20" s="15">
        <v>2012</v>
      </c>
      <c r="H20" s="14" t="s">
        <v>56</v>
      </c>
      <c r="I20" s="14" t="s">
        <v>15</v>
      </c>
      <c r="J20" s="14" t="s">
        <v>16</v>
      </c>
    </row>
    <row r="21" spans="1:10" ht="15.75">
      <c r="A21" s="12">
        <v>320</v>
      </c>
      <c r="B21" s="13">
        <v>204</v>
      </c>
      <c r="C21" s="14" t="s">
        <v>57</v>
      </c>
      <c r="D21" s="14" t="s">
        <v>11</v>
      </c>
      <c r="E21" s="14" t="s">
        <v>58</v>
      </c>
      <c r="F21" s="14" t="s">
        <v>59</v>
      </c>
      <c r="G21" s="17">
        <v>2012</v>
      </c>
      <c r="H21" s="14" t="s">
        <v>60</v>
      </c>
      <c r="I21" s="16" t="s">
        <v>15</v>
      </c>
      <c r="J21" s="14" t="s">
        <v>16</v>
      </c>
    </row>
    <row r="22" spans="1:10" ht="15.75">
      <c r="A22" s="12">
        <v>321</v>
      </c>
      <c r="B22" s="13">
        <v>158</v>
      </c>
      <c r="C22" s="14" t="s">
        <v>61</v>
      </c>
      <c r="D22" s="14" t="s">
        <v>39</v>
      </c>
      <c r="E22" s="14" t="s">
        <v>46</v>
      </c>
      <c r="F22" s="14" t="s">
        <v>59</v>
      </c>
      <c r="G22" s="15">
        <v>2012</v>
      </c>
      <c r="H22" s="14" t="s">
        <v>46</v>
      </c>
      <c r="I22" s="14" t="s">
        <v>15</v>
      </c>
      <c r="J22" s="14" t="s">
        <v>16</v>
      </c>
    </row>
    <row r="23" spans="1:10" ht="15.75">
      <c r="A23" s="12">
        <v>322</v>
      </c>
      <c r="B23" s="13">
        <v>217</v>
      </c>
      <c r="C23" s="14" t="s">
        <v>62</v>
      </c>
      <c r="D23" s="14" t="s">
        <v>11</v>
      </c>
      <c r="E23" s="14" t="s">
        <v>18</v>
      </c>
      <c r="F23" s="14" t="s">
        <v>63</v>
      </c>
      <c r="G23" s="15">
        <v>2012</v>
      </c>
      <c r="H23" s="14" t="s">
        <v>56</v>
      </c>
      <c r="I23" s="14" t="s">
        <v>15</v>
      </c>
      <c r="J23" s="14" t="s">
        <v>16</v>
      </c>
    </row>
    <row r="24" spans="1:10" ht="15.75">
      <c r="A24" s="12">
        <v>323</v>
      </c>
      <c r="B24" s="13">
        <v>151</v>
      </c>
      <c r="C24" s="14" t="s">
        <v>47</v>
      </c>
      <c r="D24" s="14" t="s">
        <v>39</v>
      </c>
      <c r="E24" s="14" t="s">
        <v>40</v>
      </c>
      <c r="F24" s="14" t="s">
        <v>63</v>
      </c>
      <c r="G24" s="15">
        <v>2012</v>
      </c>
      <c r="H24" s="14" t="s">
        <v>64</v>
      </c>
      <c r="I24" s="14" t="s">
        <v>29</v>
      </c>
      <c r="J24" s="14" t="s">
        <v>16</v>
      </c>
    </row>
    <row r="25" spans="1:10" ht="15.75">
      <c r="A25" s="12">
        <v>324</v>
      </c>
      <c r="B25" s="13">
        <v>179</v>
      </c>
      <c r="C25" s="14" t="s">
        <v>65</v>
      </c>
      <c r="D25" s="14" t="s">
        <v>39</v>
      </c>
      <c r="E25" s="14" t="s">
        <v>66</v>
      </c>
      <c r="F25" s="14" t="s">
        <v>67</v>
      </c>
      <c r="G25" s="17">
        <v>2012</v>
      </c>
      <c r="H25" s="14" t="s">
        <v>68</v>
      </c>
      <c r="I25" s="16" t="s">
        <v>15</v>
      </c>
      <c r="J25" s="14" t="s">
        <v>16</v>
      </c>
    </row>
    <row r="26" spans="1:10" ht="15.75">
      <c r="A26" s="12">
        <v>325</v>
      </c>
      <c r="B26" s="13">
        <v>192</v>
      </c>
      <c r="C26" s="14" t="s">
        <v>69</v>
      </c>
      <c r="D26" s="14" t="s">
        <v>11</v>
      </c>
      <c r="E26" s="14" t="s">
        <v>58</v>
      </c>
      <c r="F26" s="14" t="s">
        <v>70</v>
      </c>
      <c r="G26" s="15">
        <v>2012</v>
      </c>
      <c r="H26" s="14" t="s">
        <v>71</v>
      </c>
      <c r="I26" s="14" t="s">
        <v>15</v>
      </c>
      <c r="J26" s="14" t="s">
        <v>16</v>
      </c>
    </row>
    <row r="27" spans="1:10" ht="15.75">
      <c r="A27" s="12">
        <v>326</v>
      </c>
      <c r="B27" s="13">
        <v>208</v>
      </c>
      <c r="C27" s="14" t="s">
        <v>72</v>
      </c>
      <c r="D27" s="14" t="s">
        <v>11</v>
      </c>
      <c r="E27" s="14" t="s">
        <v>58</v>
      </c>
      <c r="F27" s="14" t="s">
        <v>70</v>
      </c>
      <c r="G27" s="15">
        <v>2012</v>
      </c>
      <c r="H27" s="14" t="s">
        <v>71</v>
      </c>
      <c r="I27" s="14" t="s">
        <v>29</v>
      </c>
      <c r="J27" s="14" t="s">
        <v>16</v>
      </c>
    </row>
    <row r="28" spans="1:10" ht="15.75">
      <c r="A28" s="12">
        <v>327</v>
      </c>
      <c r="B28" s="13">
        <v>40</v>
      </c>
      <c r="C28" s="14" t="s">
        <v>73</v>
      </c>
      <c r="D28" s="14" t="s">
        <v>11</v>
      </c>
      <c r="E28" s="14" t="s">
        <v>18</v>
      </c>
      <c r="F28" s="14" t="s">
        <v>74</v>
      </c>
      <c r="G28" s="15">
        <v>2012</v>
      </c>
      <c r="H28" s="14" t="s">
        <v>75</v>
      </c>
      <c r="I28" s="14" t="s">
        <v>29</v>
      </c>
      <c r="J28" s="14" t="s">
        <v>16</v>
      </c>
    </row>
    <row r="29" spans="1:10" ht="15.75">
      <c r="A29" s="12">
        <v>328</v>
      </c>
      <c r="B29" s="13">
        <v>5</v>
      </c>
      <c r="C29" s="14" t="s">
        <v>76</v>
      </c>
      <c r="D29" s="14" t="s">
        <v>11</v>
      </c>
      <c r="E29" s="14" t="s">
        <v>12</v>
      </c>
      <c r="F29" s="14" t="s">
        <v>77</v>
      </c>
      <c r="G29" s="17">
        <v>2012</v>
      </c>
      <c r="H29" s="14" t="s">
        <v>12</v>
      </c>
      <c r="I29" s="16" t="s">
        <v>15</v>
      </c>
      <c r="J29" s="14" t="s">
        <v>78</v>
      </c>
    </row>
    <row r="30" spans="1:10" ht="15.75">
      <c r="A30" s="12">
        <v>329</v>
      </c>
      <c r="B30" s="13">
        <v>91</v>
      </c>
      <c r="C30" s="14" t="s">
        <v>79</v>
      </c>
      <c r="D30" s="14" t="s">
        <v>11</v>
      </c>
      <c r="E30" s="14" t="s">
        <v>14</v>
      </c>
      <c r="F30" s="14" t="s">
        <v>74</v>
      </c>
      <c r="G30" s="15">
        <v>2012</v>
      </c>
      <c r="H30" s="14" t="s">
        <v>14</v>
      </c>
      <c r="I30" s="14" t="s">
        <v>15</v>
      </c>
      <c r="J30" s="14" t="s">
        <v>78</v>
      </c>
    </row>
    <row r="31" spans="1:10" ht="15.75">
      <c r="A31" s="12">
        <v>330</v>
      </c>
      <c r="B31" s="13">
        <v>4</v>
      </c>
      <c r="C31" s="14" t="s">
        <v>80</v>
      </c>
      <c r="D31" s="14" t="s">
        <v>11</v>
      </c>
      <c r="E31" s="14" t="s">
        <v>12</v>
      </c>
      <c r="F31" s="14" t="s">
        <v>77</v>
      </c>
      <c r="G31" s="15">
        <v>2012</v>
      </c>
      <c r="H31" s="14" t="s">
        <v>12</v>
      </c>
      <c r="I31" s="14" t="s">
        <v>15</v>
      </c>
      <c r="J31" s="14" t="s">
        <v>78</v>
      </c>
    </row>
    <row r="32" spans="1:10" ht="15.75">
      <c r="A32" s="12">
        <v>331</v>
      </c>
      <c r="B32" s="13">
        <v>87</v>
      </c>
      <c r="C32" s="14" t="s">
        <v>81</v>
      </c>
      <c r="D32" s="14" t="s">
        <v>11</v>
      </c>
      <c r="E32" s="14" t="s">
        <v>14</v>
      </c>
      <c r="F32" s="14" t="s">
        <v>82</v>
      </c>
      <c r="G32" s="15">
        <v>2012</v>
      </c>
      <c r="H32" s="14" t="s">
        <v>14</v>
      </c>
      <c r="I32" s="14" t="s">
        <v>15</v>
      </c>
      <c r="J32" s="14" t="s">
        <v>78</v>
      </c>
    </row>
    <row r="33" spans="1:10" ht="15.75">
      <c r="A33" s="12">
        <v>332</v>
      </c>
      <c r="B33" s="13">
        <v>3</v>
      </c>
      <c r="C33" s="14" t="s">
        <v>83</v>
      </c>
      <c r="D33" s="14" t="s">
        <v>11</v>
      </c>
      <c r="E33" s="14" t="s">
        <v>12</v>
      </c>
      <c r="F33" s="14" t="s">
        <v>77</v>
      </c>
      <c r="G33" s="17">
        <v>2012</v>
      </c>
      <c r="H33" s="14" t="s">
        <v>12</v>
      </c>
      <c r="I33" s="16" t="s">
        <v>15</v>
      </c>
      <c r="J33" s="14" t="s">
        <v>84</v>
      </c>
    </row>
    <row r="34" spans="1:10" ht="15.75">
      <c r="A34" s="12">
        <v>333</v>
      </c>
      <c r="B34" s="13">
        <v>185</v>
      </c>
      <c r="C34" s="14" t="s">
        <v>85</v>
      </c>
      <c r="D34" s="14" t="s">
        <v>11</v>
      </c>
      <c r="E34" s="14" t="s">
        <v>86</v>
      </c>
      <c r="F34" s="14" t="s">
        <v>87</v>
      </c>
      <c r="G34" s="15">
        <v>2012</v>
      </c>
      <c r="H34" s="14" t="s">
        <v>56</v>
      </c>
      <c r="I34" s="14" t="s">
        <v>15</v>
      </c>
      <c r="J34" s="14" t="s">
        <v>78</v>
      </c>
    </row>
    <row r="35" spans="1:10" ht="15.75">
      <c r="A35" s="12">
        <v>334</v>
      </c>
      <c r="B35" s="13">
        <v>18</v>
      </c>
      <c r="C35" s="14" t="s">
        <v>88</v>
      </c>
      <c r="D35" s="14" t="s">
        <v>11</v>
      </c>
      <c r="E35" s="16" t="s">
        <v>86</v>
      </c>
      <c r="F35" s="14" t="s">
        <v>89</v>
      </c>
      <c r="G35" s="17">
        <v>2012</v>
      </c>
      <c r="H35" s="14" t="s">
        <v>56</v>
      </c>
      <c r="I35" s="16" t="s">
        <v>15</v>
      </c>
      <c r="J35" s="14" t="s">
        <v>90</v>
      </c>
    </row>
    <row r="36" spans="1:10" ht="15.75">
      <c r="A36" s="12">
        <v>335</v>
      </c>
      <c r="B36" s="13">
        <v>21</v>
      </c>
      <c r="C36" s="14" t="s">
        <v>91</v>
      </c>
      <c r="D36" s="14" t="s">
        <v>11</v>
      </c>
      <c r="E36" s="16" t="s">
        <v>86</v>
      </c>
      <c r="F36" s="14" t="s">
        <v>89</v>
      </c>
      <c r="G36" s="15">
        <v>2012</v>
      </c>
      <c r="H36" s="14" t="s">
        <v>56</v>
      </c>
      <c r="I36" s="14" t="s">
        <v>15</v>
      </c>
      <c r="J36" s="14" t="s">
        <v>90</v>
      </c>
    </row>
    <row r="37" spans="1:10" ht="15.75">
      <c r="A37" s="12">
        <v>336</v>
      </c>
      <c r="B37" s="13">
        <v>186</v>
      </c>
      <c r="C37" s="14" t="s">
        <v>92</v>
      </c>
      <c r="D37" s="14" t="s">
        <v>11</v>
      </c>
      <c r="E37" s="16" t="s">
        <v>86</v>
      </c>
      <c r="F37" s="14" t="s">
        <v>93</v>
      </c>
      <c r="G37" s="17">
        <v>2012</v>
      </c>
      <c r="H37" s="14" t="s">
        <v>94</v>
      </c>
      <c r="I37" s="16" t="s">
        <v>15</v>
      </c>
      <c r="J37" s="14" t="s">
        <v>90</v>
      </c>
    </row>
    <row r="38" spans="1:10" ht="15.75">
      <c r="A38" s="12">
        <v>337</v>
      </c>
      <c r="B38" s="13">
        <v>184</v>
      </c>
      <c r="C38" s="14" t="s">
        <v>85</v>
      </c>
      <c r="D38" s="14" t="s">
        <v>11</v>
      </c>
      <c r="E38" s="16" t="s">
        <v>86</v>
      </c>
      <c r="F38" s="14" t="s">
        <v>93</v>
      </c>
      <c r="G38" s="15">
        <v>2012</v>
      </c>
      <c r="H38" s="14" t="s">
        <v>56</v>
      </c>
      <c r="I38" s="14" t="s">
        <v>15</v>
      </c>
      <c r="J38" s="14" t="s">
        <v>95</v>
      </c>
    </row>
    <row r="39" spans="1:10" ht="15.75">
      <c r="A39" s="12">
        <v>338</v>
      </c>
      <c r="B39" s="13">
        <v>212</v>
      </c>
      <c r="C39" s="14" t="s">
        <v>72</v>
      </c>
      <c r="D39" s="14" t="s">
        <v>11</v>
      </c>
      <c r="E39" s="16" t="s">
        <v>58</v>
      </c>
      <c r="F39" s="14" t="s">
        <v>93</v>
      </c>
      <c r="G39" s="17">
        <v>2012</v>
      </c>
      <c r="H39" s="14" t="s">
        <v>56</v>
      </c>
      <c r="I39" s="16" t="s">
        <v>15</v>
      </c>
      <c r="J39" s="14" t="s">
        <v>90</v>
      </c>
    </row>
    <row r="40" spans="1:10" ht="15.75">
      <c r="A40" s="12">
        <v>339</v>
      </c>
      <c r="B40" s="13">
        <v>106</v>
      </c>
      <c r="C40" s="14" t="s">
        <v>34</v>
      </c>
      <c r="D40" s="14" t="s">
        <v>11</v>
      </c>
      <c r="E40" s="16" t="s">
        <v>35</v>
      </c>
      <c r="F40" s="14" t="s">
        <v>93</v>
      </c>
      <c r="G40" s="15">
        <v>2011</v>
      </c>
      <c r="H40" s="14" t="s">
        <v>96</v>
      </c>
      <c r="I40" s="14" t="s">
        <v>15</v>
      </c>
      <c r="J40" s="14" t="s">
        <v>90</v>
      </c>
    </row>
    <row r="41" spans="1:10" ht="15.75">
      <c r="A41" s="12">
        <v>340</v>
      </c>
      <c r="B41" s="13">
        <v>129</v>
      </c>
      <c r="C41" s="14" t="s">
        <v>97</v>
      </c>
      <c r="D41" s="14" t="s">
        <v>11</v>
      </c>
      <c r="E41" s="16" t="s">
        <v>98</v>
      </c>
      <c r="F41" s="14" t="s">
        <v>93</v>
      </c>
      <c r="G41" s="17">
        <v>2011</v>
      </c>
      <c r="H41" s="14" t="s">
        <v>99</v>
      </c>
      <c r="I41" s="16" t="s">
        <v>15</v>
      </c>
      <c r="J41" s="14" t="s">
        <v>90</v>
      </c>
    </row>
    <row r="42" spans="1:10" ht="15.75">
      <c r="A42" s="12">
        <v>341</v>
      </c>
      <c r="B42" s="13">
        <v>135</v>
      </c>
      <c r="C42" s="14" t="s">
        <v>50</v>
      </c>
      <c r="D42" s="14" t="s">
        <v>39</v>
      </c>
      <c r="E42" s="16" t="s">
        <v>51</v>
      </c>
      <c r="F42" s="14" t="s">
        <v>100</v>
      </c>
      <c r="G42" s="15">
        <v>2011</v>
      </c>
      <c r="H42" s="14" t="s">
        <v>52</v>
      </c>
      <c r="I42" s="14" t="s">
        <v>15</v>
      </c>
      <c r="J42" s="14" t="s">
        <v>16</v>
      </c>
    </row>
    <row r="43" spans="1:10" ht="15.75">
      <c r="A43" s="12">
        <v>342</v>
      </c>
      <c r="B43" s="13">
        <v>113</v>
      </c>
      <c r="C43" s="14" t="s">
        <v>101</v>
      </c>
      <c r="D43" s="14" t="s">
        <v>11</v>
      </c>
      <c r="E43" s="16" t="s">
        <v>35</v>
      </c>
      <c r="F43" s="14" t="s">
        <v>102</v>
      </c>
      <c r="G43" s="17">
        <v>2011</v>
      </c>
      <c r="H43" s="14" t="s">
        <v>99</v>
      </c>
      <c r="I43" s="16" t="s">
        <v>15</v>
      </c>
      <c r="J43" s="14" t="s">
        <v>90</v>
      </c>
    </row>
    <row r="44" spans="1:10" ht="15.75">
      <c r="A44" s="12">
        <v>343</v>
      </c>
      <c r="B44" s="13">
        <v>120</v>
      </c>
      <c r="C44" s="14" t="s">
        <v>103</v>
      </c>
      <c r="D44" s="14" t="s">
        <v>11</v>
      </c>
      <c r="E44" s="16" t="s">
        <v>98</v>
      </c>
      <c r="F44" s="14" t="s">
        <v>102</v>
      </c>
      <c r="G44" s="15">
        <v>2011</v>
      </c>
      <c r="H44" s="14" t="s">
        <v>104</v>
      </c>
      <c r="I44" s="14" t="s">
        <v>15</v>
      </c>
      <c r="J44" s="14" t="s">
        <v>90</v>
      </c>
    </row>
    <row r="45" spans="1:10" ht="15.75">
      <c r="A45" s="12">
        <v>344</v>
      </c>
      <c r="B45" s="13">
        <v>125</v>
      </c>
      <c r="C45" s="14" t="s">
        <v>105</v>
      </c>
      <c r="D45" s="14" t="s">
        <v>11</v>
      </c>
      <c r="E45" s="16" t="s">
        <v>98</v>
      </c>
      <c r="F45" s="14" t="s">
        <v>102</v>
      </c>
      <c r="G45" s="17">
        <v>2011</v>
      </c>
      <c r="H45" s="14" t="s">
        <v>99</v>
      </c>
      <c r="I45" s="16" t="s">
        <v>15</v>
      </c>
      <c r="J45" s="14" t="s">
        <v>90</v>
      </c>
    </row>
    <row r="46" spans="1:10" ht="15.75">
      <c r="A46" s="12">
        <v>345</v>
      </c>
      <c r="B46" s="13">
        <v>197</v>
      </c>
      <c r="C46" s="14" t="s">
        <v>69</v>
      </c>
      <c r="D46" s="14" t="s">
        <v>11</v>
      </c>
      <c r="E46" s="16" t="s">
        <v>58</v>
      </c>
      <c r="F46" s="14" t="s">
        <v>102</v>
      </c>
      <c r="G46" s="15">
        <v>2011</v>
      </c>
      <c r="H46" s="14" t="s">
        <v>106</v>
      </c>
      <c r="I46" s="14" t="s">
        <v>15</v>
      </c>
      <c r="J46" s="14" t="s">
        <v>90</v>
      </c>
    </row>
    <row r="47" spans="1:10" ht="15.75">
      <c r="A47" s="12">
        <v>346</v>
      </c>
      <c r="B47" s="13">
        <v>1</v>
      </c>
      <c r="C47" s="14" t="s">
        <v>107</v>
      </c>
      <c r="D47" s="14" t="s">
        <v>11</v>
      </c>
      <c r="E47" s="16" t="s">
        <v>18</v>
      </c>
      <c r="F47" s="14" t="s">
        <v>108</v>
      </c>
      <c r="G47" s="17">
        <v>2011</v>
      </c>
      <c r="H47" s="14" t="s">
        <v>56</v>
      </c>
      <c r="I47" s="16" t="s">
        <v>15</v>
      </c>
      <c r="J47" s="14" t="s">
        <v>90</v>
      </c>
    </row>
    <row r="48" spans="1:10" ht="15.75">
      <c r="A48" s="12">
        <v>347</v>
      </c>
      <c r="B48" s="13">
        <v>122</v>
      </c>
      <c r="C48" s="14" t="s">
        <v>103</v>
      </c>
      <c r="D48" s="14" t="s">
        <v>11</v>
      </c>
      <c r="E48" s="16" t="s">
        <v>98</v>
      </c>
      <c r="F48" s="14" t="s">
        <v>109</v>
      </c>
      <c r="G48" s="15">
        <v>2012</v>
      </c>
      <c r="H48" s="14" t="s">
        <v>56</v>
      </c>
      <c r="I48" s="14" t="s">
        <v>15</v>
      </c>
      <c r="J48" s="14" t="s">
        <v>90</v>
      </c>
    </row>
    <row r="49" spans="1:10" ht="15.75">
      <c r="A49" s="12">
        <v>401</v>
      </c>
      <c r="B49" s="13">
        <v>52</v>
      </c>
      <c r="C49" s="14" t="s">
        <v>110</v>
      </c>
      <c r="D49" s="14" t="s">
        <v>11</v>
      </c>
      <c r="E49" s="16" t="s">
        <v>20</v>
      </c>
      <c r="F49" s="14" t="s">
        <v>13</v>
      </c>
      <c r="G49" s="17">
        <v>2012</v>
      </c>
      <c r="H49" s="14" t="s">
        <v>20</v>
      </c>
      <c r="I49" s="16" t="s">
        <v>15</v>
      </c>
      <c r="J49" s="14" t="s">
        <v>16</v>
      </c>
    </row>
    <row r="50" spans="1:10" ht="15.75">
      <c r="A50" s="12">
        <v>402</v>
      </c>
      <c r="B50" s="13">
        <v>22</v>
      </c>
      <c r="C50" s="14" t="s">
        <v>91</v>
      </c>
      <c r="D50" s="14" t="s">
        <v>11</v>
      </c>
      <c r="E50" s="16" t="s">
        <v>86</v>
      </c>
      <c r="F50" s="14" t="s">
        <v>13</v>
      </c>
      <c r="G50" s="15">
        <v>2012</v>
      </c>
      <c r="H50" s="14" t="s">
        <v>111</v>
      </c>
      <c r="I50" s="14" t="s">
        <v>15</v>
      </c>
      <c r="J50" s="14" t="s">
        <v>16</v>
      </c>
    </row>
    <row r="51" spans="1:10" ht="15.75">
      <c r="A51" s="12">
        <v>403</v>
      </c>
      <c r="B51" s="13">
        <v>81</v>
      </c>
      <c r="C51" s="14" t="s">
        <v>112</v>
      </c>
      <c r="D51" s="14" t="s">
        <v>39</v>
      </c>
      <c r="E51" s="16" t="s">
        <v>113</v>
      </c>
      <c r="F51" s="14" t="s">
        <v>114</v>
      </c>
      <c r="G51" s="17">
        <v>2012</v>
      </c>
      <c r="H51" s="14" t="s">
        <v>113</v>
      </c>
      <c r="I51" s="16" t="s">
        <v>15</v>
      </c>
      <c r="J51" s="16" t="s">
        <v>115</v>
      </c>
    </row>
    <row r="52" spans="1:10" ht="15.75">
      <c r="A52" s="12">
        <v>404</v>
      </c>
      <c r="B52" s="13">
        <v>90</v>
      </c>
      <c r="C52" s="14" t="s">
        <v>79</v>
      </c>
      <c r="D52" s="14" t="s">
        <v>11</v>
      </c>
      <c r="E52" s="14" t="s">
        <v>14</v>
      </c>
      <c r="F52" s="14" t="s">
        <v>116</v>
      </c>
      <c r="G52" s="15">
        <v>2012</v>
      </c>
      <c r="H52" s="14" t="s">
        <v>14</v>
      </c>
      <c r="I52" s="14" t="s">
        <v>15</v>
      </c>
      <c r="J52" s="14" t="s">
        <v>16</v>
      </c>
    </row>
    <row r="53" spans="1:10" ht="15.75">
      <c r="A53" s="12">
        <v>405</v>
      </c>
      <c r="B53" s="13">
        <v>187</v>
      </c>
      <c r="C53" s="14" t="s">
        <v>92</v>
      </c>
      <c r="D53" s="14" t="s">
        <v>11</v>
      </c>
      <c r="E53" s="16" t="s">
        <v>86</v>
      </c>
      <c r="F53" s="14" t="s">
        <v>117</v>
      </c>
      <c r="G53" s="17">
        <v>2012</v>
      </c>
      <c r="H53" s="14" t="s">
        <v>111</v>
      </c>
      <c r="I53" s="16" t="s">
        <v>15</v>
      </c>
      <c r="J53" s="14" t="s">
        <v>118</v>
      </c>
    </row>
    <row r="54" spans="1:10" ht="15.75">
      <c r="A54" s="12">
        <v>406</v>
      </c>
      <c r="B54" s="13">
        <v>190</v>
      </c>
      <c r="C54" s="14" t="s">
        <v>119</v>
      </c>
      <c r="D54" s="14" t="s">
        <v>11</v>
      </c>
      <c r="E54" s="14" t="s">
        <v>86</v>
      </c>
      <c r="F54" s="14" t="s">
        <v>13</v>
      </c>
      <c r="G54" s="15">
        <v>2012</v>
      </c>
      <c r="H54" s="14" t="s">
        <v>111</v>
      </c>
      <c r="I54" s="14" t="s">
        <v>15</v>
      </c>
      <c r="J54" s="14" t="s">
        <v>16</v>
      </c>
    </row>
    <row r="55" spans="1:10" ht="15.75">
      <c r="A55" s="12">
        <v>407</v>
      </c>
      <c r="B55" s="13">
        <v>105</v>
      </c>
      <c r="C55" s="14" t="s">
        <v>34</v>
      </c>
      <c r="D55" s="14" t="s">
        <v>11</v>
      </c>
      <c r="E55" s="14" t="s">
        <v>35</v>
      </c>
      <c r="F55" s="14" t="s">
        <v>120</v>
      </c>
      <c r="G55" s="17">
        <v>2012</v>
      </c>
      <c r="H55" s="14" t="s">
        <v>37</v>
      </c>
      <c r="I55" s="14" t="s">
        <v>29</v>
      </c>
      <c r="J55" s="14" t="s">
        <v>16</v>
      </c>
    </row>
    <row r="56" spans="1:10" ht="15.75">
      <c r="A56" s="12">
        <v>408</v>
      </c>
      <c r="B56" s="13">
        <v>11</v>
      </c>
      <c r="C56" s="14" t="s">
        <v>121</v>
      </c>
      <c r="D56" s="14" t="s">
        <v>11</v>
      </c>
      <c r="E56" s="14" t="s">
        <v>18</v>
      </c>
      <c r="F56" s="14" t="s">
        <v>122</v>
      </c>
      <c r="G56" s="15">
        <v>2012</v>
      </c>
      <c r="H56" s="14" t="s">
        <v>123</v>
      </c>
      <c r="I56" s="14" t="s">
        <v>15</v>
      </c>
      <c r="J56" s="14" t="s">
        <v>16</v>
      </c>
    </row>
    <row r="57" spans="1:10" ht="15.75">
      <c r="A57" s="12">
        <v>409</v>
      </c>
      <c r="B57" s="13">
        <v>101</v>
      </c>
      <c r="C57" s="14" t="s">
        <v>124</v>
      </c>
      <c r="D57" s="14" t="s">
        <v>11</v>
      </c>
      <c r="E57" s="16" t="s">
        <v>35</v>
      </c>
      <c r="F57" s="14" t="s">
        <v>125</v>
      </c>
      <c r="G57" s="17">
        <v>2012</v>
      </c>
      <c r="H57" s="14" t="s">
        <v>35</v>
      </c>
      <c r="I57" s="16" t="s">
        <v>126</v>
      </c>
      <c r="J57" s="14" t="s">
        <v>16</v>
      </c>
    </row>
    <row r="58" spans="1:10" ht="15.75">
      <c r="A58" s="12">
        <v>410</v>
      </c>
      <c r="B58" s="13">
        <v>209</v>
      </c>
      <c r="C58" s="14" t="s">
        <v>72</v>
      </c>
      <c r="D58" s="14" t="s">
        <v>11</v>
      </c>
      <c r="E58" s="16" t="s">
        <v>58</v>
      </c>
      <c r="F58" s="14" t="s">
        <v>125</v>
      </c>
      <c r="G58" s="15">
        <v>2012</v>
      </c>
      <c r="H58" s="14" t="s">
        <v>56</v>
      </c>
      <c r="I58" s="14" t="s">
        <v>15</v>
      </c>
      <c r="J58" s="14" t="s">
        <v>16</v>
      </c>
    </row>
    <row r="59" spans="1:10" ht="15.75">
      <c r="A59" s="12">
        <v>411</v>
      </c>
      <c r="B59" s="13">
        <v>178</v>
      </c>
      <c r="C59" s="14" t="s">
        <v>65</v>
      </c>
      <c r="D59" s="14" t="s">
        <v>39</v>
      </c>
      <c r="E59" s="16" t="s">
        <v>66</v>
      </c>
      <c r="F59" s="14" t="s">
        <v>127</v>
      </c>
      <c r="G59" s="17">
        <v>2012</v>
      </c>
      <c r="H59" s="14" t="s">
        <v>128</v>
      </c>
      <c r="I59" s="16" t="s">
        <v>15</v>
      </c>
      <c r="J59" s="14" t="s">
        <v>16</v>
      </c>
    </row>
    <row r="60" spans="1:10" ht="15.75">
      <c r="A60" s="12">
        <v>412</v>
      </c>
      <c r="B60" s="13">
        <v>144</v>
      </c>
      <c r="C60" s="14" t="s">
        <v>129</v>
      </c>
      <c r="D60" s="14" t="s">
        <v>11</v>
      </c>
      <c r="E60" s="14" t="s">
        <v>130</v>
      </c>
      <c r="F60" s="14" t="s">
        <v>131</v>
      </c>
      <c r="G60" s="15">
        <v>2012</v>
      </c>
      <c r="H60" s="14" t="s">
        <v>130</v>
      </c>
      <c r="I60" s="14" t="s">
        <v>15</v>
      </c>
      <c r="J60" s="14" t="s">
        <v>115</v>
      </c>
    </row>
    <row r="61" spans="1:10" ht="15.75">
      <c r="A61" s="12">
        <v>413</v>
      </c>
      <c r="B61" s="13">
        <v>193</v>
      </c>
      <c r="C61" s="14" t="s">
        <v>69</v>
      </c>
      <c r="D61" s="14" t="s">
        <v>11</v>
      </c>
      <c r="E61" s="16" t="s">
        <v>58</v>
      </c>
      <c r="F61" s="14" t="s">
        <v>127</v>
      </c>
      <c r="G61" s="17">
        <v>2012</v>
      </c>
      <c r="H61" s="14" t="s">
        <v>60</v>
      </c>
      <c r="I61" s="16" t="s">
        <v>15</v>
      </c>
      <c r="J61" s="14" t="s">
        <v>16</v>
      </c>
    </row>
    <row r="62" spans="1:10" ht="15.75">
      <c r="A62" s="12">
        <v>414</v>
      </c>
      <c r="B62" s="13">
        <v>221</v>
      </c>
      <c r="C62" s="14" t="s">
        <v>132</v>
      </c>
      <c r="D62" s="14" t="s">
        <v>39</v>
      </c>
      <c r="E62" s="16" t="s">
        <v>43</v>
      </c>
      <c r="F62" s="14" t="s">
        <v>127</v>
      </c>
      <c r="G62" s="15">
        <v>2012</v>
      </c>
      <c r="H62" s="14" t="s">
        <v>43</v>
      </c>
      <c r="I62" s="14" t="s">
        <v>15</v>
      </c>
      <c r="J62" s="14" t="s">
        <v>16</v>
      </c>
    </row>
    <row r="63" spans="1:10" ht="15.75">
      <c r="A63" s="12">
        <v>415</v>
      </c>
      <c r="B63" s="13">
        <v>222</v>
      </c>
      <c r="C63" s="14" t="s">
        <v>133</v>
      </c>
      <c r="D63" s="14" t="s">
        <v>39</v>
      </c>
      <c r="E63" s="16" t="s">
        <v>43</v>
      </c>
      <c r="F63" s="14" t="s">
        <v>127</v>
      </c>
      <c r="G63" s="17">
        <v>2012</v>
      </c>
      <c r="H63" s="14" t="s">
        <v>43</v>
      </c>
      <c r="I63" s="16" t="s">
        <v>15</v>
      </c>
      <c r="J63" s="14" t="s">
        <v>16</v>
      </c>
    </row>
    <row r="64" spans="1:10" ht="15.75">
      <c r="A64" s="12">
        <v>416</v>
      </c>
      <c r="B64" s="13">
        <v>70</v>
      </c>
      <c r="C64" s="14" t="s">
        <v>134</v>
      </c>
      <c r="D64" s="14" t="s">
        <v>39</v>
      </c>
      <c r="E64" s="16" t="s">
        <v>113</v>
      </c>
      <c r="F64" s="14" t="s">
        <v>127</v>
      </c>
      <c r="G64" s="15">
        <v>2012</v>
      </c>
      <c r="H64" s="14" t="s">
        <v>113</v>
      </c>
      <c r="I64" s="14" t="s">
        <v>15</v>
      </c>
      <c r="J64" s="14" t="s">
        <v>16</v>
      </c>
    </row>
    <row r="65" spans="1:10" ht="15.75">
      <c r="A65" s="12">
        <v>417</v>
      </c>
      <c r="B65" s="13">
        <v>14</v>
      </c>
      <c r="C65" s="14" t="s">
        <v>121</v>
      </c>
      <c r="D65" s="14" t="s">
        <v>11</v>
      </c>
      <c r="E65" s="14" t="s">
        <v>18</v>
      </c>
      <c r="F65" s="14" t="s">
        <v>127</v>
      </c>
      <c r="G65" s="17">
        <v>2012</v>
      </c>
      <c r="H65" s="14" t="s">
        <v>123</v>
      </c>
      <c r="I65" s="16" t="s">
        <v>15</v>
      </c>
      <c r="J65" s="14" t="s">
        <v>16</v>
      </c>
    </row>
    <row r="66" spans="1:10" ht="15.75">
      <c r="A66" s="12">
        <v>418</v>
      </c>
      <c r="B66" s="13">
        <v>17</v>
      </c>
      <c r="C66" s="14" t="s">
        <v>88</v>
      </c>
      <c r="D66" s="14" t="s">
        <v>11</v>
      </c>
      <c r="E66" s="14" t="s">
        <v>86</v>
      </c>
      <c r="F66" s="14" t="s">
        <v>127</v>
      </c>
      <c r="G66" s="15">
        <v>2012</v>
      </c>
      <c r="H66" s="14" t="s">
        <v>60</v>
      </c>
      <c r="I66" s="14" t="s">
        <v>15</v>
      </c>
      <c r="J66" s="14" t="s">
        <v>16</v>
      </c>
    </row>
    <row r="67" spans="1:10" ht="15.75">
      <c r="A67" s="12">
        <v>419</v>
      </c>
      <c r="B67" s="13">
        <v>25</v>
      </c>
      <c r="C67" s="14" t="s">
        <v>135</v>
      </c>
      <c r="D67" s="14" t="s">
        <v>11</v>
      </c>
      <c r="E67" s="16" t="s">
        <v>86</v>
      </c>
      <c r="F67" s="14" t="s">
        <v>127</v>
      </c>
      <c r="G67" s="17">
        <v>2012</v>
      </c>
      <c r="H67" s="14" t="s">
        <v>56</v>
      </c>
      <c r="I67" s="16" t="s">
        <v>15</v>
      </c>
      <c r="J67" s="14" t="s">
        <v>16</v>
      </c>
    </row>
    <row r="68" spans="1:10" ht="15.75">
      <c r="A68" s="12">
        <v>420</v>
      </c>
      <c r="B68" s="13">
        <v>73</v>
      </c>
      <c r="C68" s="14" t="s">
        <v>136</v>
      </c>
      <c r="D68" s="14" t="s">
        <v>39</v>
      </c>
      <c r="E68" s="20" t="s">
        <v>113</v>
      </c>
      <c r="F68" s="14" t="s">
        <v>137</v>
      </c>
      <c r="G68" s="15">
        <v>2012</v>
      </c>
      <c r="H68" s="14" t="s">
        <v>113</v>
      </c>
      <c r="I68" s="14" t="s">
        <v>15</v>
      </c>
      <c r="J68" s="14" t="s">
        <v>16</v>
      </c>
    </row>
    <row r="69" spans="1:10" ht="15.75">
      <c r="A69" s="12">
        <v>421</v>
      </c>
      <c r="B69" s="13">
        <v>127</v>
      </c>
      <c r="C69" s="14" t="s">
        <v>97</v>
      </c>
      <c r="D69" s="14" t="s">
        <v>11</v>
      </c>
      <c r="E69" s="16" t="s">
        <v>98</v>
      </c>
      <c r="F69" s="14" t="s">
        <v>59</v>
      </c>
      <c r="G69" s="17">
        <v>2012</v>
      </c>
      <c r="H69" s="14" t="s">
        <v>138</v>
      </c>
      <c r="I69" s="16" t="s">
        <v>15</v>
      </c>
      <c r="J69" s="14" t="s">
        <v>16</v>
      </c>
    </row>
    <row r="70" spans="1:10" ht="15.75">
      <c r="A70" s="12">
        <v>422</v>
      </c>
      <c r="B70" s="13">
        <v>123</v>
      </c>
      <c r="C70" s="14" t="s">
        <v>105</v>
      </c>
      <c r="D70" s="14" t="s">
        <v>11</v>
      </c>
      <c r="E70" s="14" t="s">
        <v>98</v>
      </c>
      <c r="F70" s="14" t="s">
        <v>59</v>
      </c>
      <c r="G70" s="15">
        <v>2012</v>
      </c>
      <c r="H70" s="14" t="s">
        <v>139</v>
      </c>
      <c r="I70" s="14" t="s">
        <v>15</v>
      </c>
      <c r="J70" s="14" t="s">
        <v>16</v>
      </c>
    </row>
    <row r="71" spans="1:10" ht="15.75">
      <c r="A71" s="12">
        <v>423</v>
      </c>
      <c r="B71" s="13">
        <v>62</v>
      </c>
      <c r="C71" s="14" t="s">
        <v>27</v>
      </c>
      <c r="D71" s="14" t="s">
        <v>11</v>
      </c>
      <c r="E71" s="18" t="s">
        <v>18</v>
      </c>
      <c r="F71" s="14" t="s">
        <v>140</v>
      </c>
      <c r="G71" s="17">
        <v>2012</v>
      </c>
      <c r="H71" s="14" t="s">
        <v>33</v>
      </c>
      <c r="I71" s="16" t="s">
        <v>15</v>
      </c>
      <c r="J71" s="14" t="s">
        <v>16</v>
      </c>
    </row>
    <row r="72" spans="1:10" ht="15.75">
      <c r="A72" s="12">
        <v>424</v>
      </c>
      <c r="B72" s="13">
        <v>112</v>
      </c>
      <c r="C72" s="14" t="s">
        <v>101</v>
      </c>
      <c r="D72" s="14" t="s">
        <v>11</v>
      </c>
      <c r="E72" s="14" t="s">
        <v>35</v>
      </c>
      <c r="F72" s="14" t="s">
        <v>140</v>
      </c>
      <c r="G72" s="15">
        <v>2012</v>
      </c>
      <c r="H72" s="14" t="s">
        <v>33</v>
      </c>
      <c r="I72" s="14" t="s">
        <v>15</v>
      </c>
      <c r="J72" s="14" t="s">
        <v>16</v>
      </c>
    </row>
    <row r="73" spans="1:10" ht="15.75">
      <c r="A73" s="12">
        <v>425</v>
      </c>
      <c r="B73" s="13">
        <v>159</v>
      </c>
      <c r="C73" s="14" t="s">
        <v>141</v>
      </c>
      <c r="D73" s="14" t="s">
        <v>39</v>
      </c>
      <c r="E73" s="16" t="s">
        <v>46</v>
      </c>
      <c r="F73" s="14" t="s">
        <v>140</v>
      </c>
      <c r="G73" s="17">
        <v>2012</v>
      </c>
      <c r="H73" s="14" t="s">
        <v>46</v>
      </c>
      <c r="I73" s="16" t="s">
        <v>15</v>
      </c>
      <c r="J73" s="14" t="s">
        <v>16</v>
      </c>
    </row>
    <row r="74" spans="1:10" ht="15.75">
      <c r="A74" s="12">
        <v>426</v>
      </c>
      <c r="B74" s="13">
        <v>94</v>
      </c>
      <c r="C74" s="14" t="s">
        <v>142</v>
      </c>
      <c r="D74" s="14" t="s">
        <v>11</v>
      </c>
      <c r="E74" s="14" t="s">
        <v>143</v>
      </c>
      <c r="F74" s="14" t="s">
        <v>140</v>
      </c>
      <c r="G74" s="15">
        <v>2012</v>
      </c>
      <c r="H74" s="14" t="s">
        <v>33</v>
      </c>
      <c r="I74" s="14" t="s">
        <v>29</v>
      </c>
      <c r="J74" s="14" t="s">
        <v>16</v>
      </c>
    </row>
    <row r="75" spans="1:10" ht="15.75">
      <c r="A75" s="12">
        <v>427</v>
      </c>
      <c r="B75" s="13">
        <v>202</v>
      </c>
      <c r="C75" s="14" t="s">
        <v>144</v>
      </c>
      <c r="D75" s="14" t="s">
        <v>11</v>
      </c>
      <c r="E75" s="16" t="s">
        <v>58</v>
      </c>
      <c r="F75" s="14" t="s">
        <v>145</v>
      </c>
      <c r="G75" s="17">
        <v>2012</v>
      </c>
      <c r="H75" s="14" t="s">
        <v>146</v>
      </c>
      <c r="I75" s="16" t="s">
        <v>15</v>
      </c>
      <c r="J75" s="14" t="s">
        <v>78</v>
      </c>
    </row>
    <row r="76" spans="1:10" ht="15.75">
      <c r="A76" s="12">
        <v>428</v>
      </c>
      <c r="B76" s="13">
        <v>180</v>
      </c>
      <c r="C76" s="14" t="s">
        <v>65</v>
      </c>
      <c r="D76" s="14" t="s">
        <v>39</v>
      </c>
      <c r="E76" s="16" t="s">
        <v>66</v>
      </c>
      <c r="F76" s="14" t="s">
        <v>145</v>
      </c>
      <c r="G76" s="15">
        <v>2012</v>
      </c>
      <c r="H76" s="14" t="s">
        <v>147</v>
      </c>
      <c r="I76" s="14" t="s">
        <v>15</v>
      </c>
      <c r="J76" s="14" t="s">
        <v>78</v>
      </c>
    </row>
    <row r="77" spans="1:10" ht="15.75">
      <c r="A77" s="12">
        <v>429</v>
      </c>
      <c r="B77" s="13">
        <v>64</v>
      </c>
      <c r="C77" s="14" t="s">
        <v>148</v>
      </c>
      <c r="D77" s="14" t="s">
        <v>11</v>
      </c>
      <c r="E77" s="16" t="s">
        <v>18</v>
      </c>
      <c r="F77" s="14" t="s">
        <v>149</v>
      </c>
      <c r="G77" s="17">
        <v>2012</v>
      </c>
      <c r="H77" s="14" t="s">
        <v>56</v>
      </c>
      <c r="I77" s="16" t="s">
        <v>29</v>
      </c>
      <c r="J77" s="14" t="s">
        <v>78</v>
      </c>
    </row>
    <row r="78" spans="1:10" ht="15.75">
      <c r="A78" s="12">
        <v>430</v>
      </c>
      <c r="B78" s="13">
        <v>196</v>
      </c>
      <c r="C78" s="14" t="s">
        <v>69</v>
      </c>
      <c r="D78" s="14" t="s">
        <v>11</v>
      </c>
      <c r="E78" s="16" t="s">
        <v>58</v>
      </c>
      <c r="F78" s="14" t="s">
        <v>145</v>
      </c>
      <c r="G78" s="15">
        <v>2012</v>
      </c>
      <c r="H78" s="14" t="s">
        <v>146</v>
      </c>
      <c r="I78" s="14" t="s">
        <v>15</v>
      </c>
      <c r="J78" s="14" t="s">
        <v>78</v>
      </c>
    </row>
    <row r="79" spans="1:10" ht="15.75">
      <c r="A79" s="12">
        <v>431</v>
      </c>
      <c r="B79" s="13">
        <v>58</v>
      </c>
      <c r="C79" s="14" t="s">
        <v>150</v>
      </c>
      <c r="D79" s="14" t="s">
        <v>11</v>
      </c>
      <c r="E79" s="16" t="s">
        <v>18</v>
      </c>
      <c r="F79" s="14" t="s">
        <v>149</v>
      </c>
      <c r="G79" s="17">
        <v>2012</v>
      </c>
      <c r="H79" s="14" t="s">
        <v>56</v>
      </c>
      <c r="I79" s="16" t="s">
        <v>29</v>
      </c>
      <c r="J79" s="14" t="s">
        <v>78</v>
      </c>
    </row>
    <row r="80" spans="1:10" ht="15.75">
      <c r="A80" s="12">
        <v>432</v>
      </c>
      <c r="B80" s="13">
        <v>188</v>
      </c>
      <c r="C80" s="14" t="s">
        <v>92</v>
      </c>
      <c r="D80" s="14" t="s">
        <v>11</v>
      </c>
      <c r="E80" s="16" t="s">
        <v>86</v>
      </c>
      <c r="F80" s="14" t="s">
        <v>93</v>
      </c>
      <c r="G80" s="15">
        <v>2012</v>
      </c>
      <c r="H80" s="14" t="s">
        <v>94</v>
      </c>
      <c r="I80" s="14" t="s">
        <v>26</v>
      </c>
      <c r="J80" s="14" t="s">
        <v>78</v>
      </c>
    </row>
    <row r="81" spans="1:10" ht="15.75">
      <c r="A81" s="12">
        <v>433</v>
      </c>
      <c r="B81" s="13">
        <v>149</v>
      </c>
      <c r="C81" s="14" t="s">
        <v>151</v>
      </c>
      <c r="D81" s="14" t="s">
        <v>39</v>
      </c>
      <c r="E81" s="16" t="s">
        <v>40</v>
      </c>
      <c r="F81" s="14" t="s">
        <v>152</v>
      </c>
      <c r="G81" s="17">
        <v>2012</v>
      </c>
      <c r="H81" s="14" t="s">
        <v>40</v>
      </c>
      <c r="I81" s="16" t="s">
        <v>15</v>
      </c>
      <c r="J81" s="14" t="s">
        <v>90</v>
      </c>
    </row>
    <row r="82" spans="1:10" ht="15.75">
      <c r="A82" s="12">
        <v>434</v>
      </c>
      <c r="B82" s="13">
        <v>83</v>
      </c>
      <c r="C82" s="14" t="s">
        <v>48</v>
      </c>
      <c r="D82" s="14" t="s">
        <v>39</v>
      </c>
      <c r="E82" s="14" t="s">
        <v>49</v>
      </c>
      <c r="F82" s="14" t="s">
        <v>152</v>
      </c>
      <c r="G82" s="15">
        <v>2012</v>
      </c>
      <c r="H82" s="14" t="s">
        <v>49</v>
      </c>
      <c r="I82" s="14" t="s">
        <v>15</v>
      </c>
      <c r="J82" s="14" t="s">
        <v>90</v>
      </c>
    </row>
    <row r="83" spans="1:10" ht="15.75">
      <c r="A83" s="12">
        <v>435</v>
      </c>
      <c r="B83" s="13">
        <v>86</v>
      </c>
      <c r="C83" s="14" t="s">
        <v>153</v>
      </c>
      <c r="D83" s="14" t="s">
        <v>39</v>
      </c>
      <c r="E83" s="14" t="s">
        <v>49</v>
      </c>
      <c r="F83" s="14" t="s">
        <v>154</v>
      </c>
      <c r="G83" s="17">
        <v>2012</v>
      </c>
      <c r="H83" s="14" t="s">
        <v>49</v>
      </c>
      <c r="I83" s="16" t="s">
        <v>15</v>
      </c>
      <c r="J83" s="14" t="s">
        <v>90</v>
      </c>
    </row>
    <row r="84" spans="1:10" ht="15.75">
      <c r="A84" s="12">
        <v>436</v>
      </c>
      <c r="B84" s="13">
        <v>153</v>
      </c>
      <c r="C84" s="14" t="s">
        <v>47</v>
      </c>
      <c r="D84" s="14" t="s">
        <v>39</v>
      </c>
      <c r="E84" s="16" t="s">
        <v>40</v>
      </c>
      <c r="F84" s="14" t="s">
        <v>154</v>
      </c>
      <c r="G84" s="15">
        <v>2012</v>
      </c>
      <c r="H84" s="14" t="s">
        <v>40</v>
      </c>
      <c r="I84" s="14" t="s">
        <v>29</v>
      </c>
      <c r="J84" s="14" t="s">
        <v>90</v>
      </c>
    </row>
    <row r="85" spans="1:10" ht="15.75">
      <c r="A85" s="12">
        <v>437</v>
      </c>
      <c r="B85" s="13">
        <v>74</v>
      </c>
      <c r="C85" s="14" t="s">
        <v>136</v>
      </c>
      <c r="D85" s="14" t="s">
        <v>39</v>
      </c>
      <c r="E85" s="16" t="s">
        <v>113</v>
      </c>
      <c r="F85" s="14" t="s">
        <v>155</v>
      </c>
      <c r="G85" s="17">
        <v>2012</v>
      </c>
      <c r="H85" s="14" t="s">
        <v>113</v>
      </c>
      <c r="I85" s="16" t="s">
        <v>15</v>
      </c>
      <c r="J85" s="14" t="s">
        <v>90</v>
      </c>
    </row>
    <row r="86" spans="1:10" ht="15.75">
      <c r="A86" s="12">
        <v>438</v>
      </c>
      <c r="B86" s="13">
        <v>39</v>
      </c>
      <c r="C86" s="14" t="s">
        <v>156</v>
      </c>
      <c r="D86" s="14" t="s">
        <v>39</v>
      </c>
      <c r="E86" s="14" t="s">
        <v>157</v>
      </c>
      <c r="F86" s="14" t="s">
        <v>158</v>
      </c>
      <c r="G86" s="15">
        <v>2012</v>
      </c>
      <c r="H86" s="14" t="s">
        <v>159</v>
      </c>
      <c r="I86" s="14" t="s">
        <v>15</v>
      </c>
      <c r="J86" s="14" t="s">
        <v>95</v>
      </c>
    </row>
    <row r="87" spans="1:10" ht="15.75">
      <c r="A87" s="12">
        <v>439</v>
      </c>
      <c r="B87" s="13">
        <v>107</v>
      </c>
      <c r="C87" s="14" t="s">
        <v>34</v>
      </c>
      <c r="D87" s="14" t="s">
        <v>11</v>
      </c>
      <c r="E87" s="14" t="s">
        <v>35</v>
      </c>
      <c r="F87" s="14" t="s">
        <v>158</v>
      </c>
      <c r="G87" s="17">
        <v>2011</v>
      </c>
      <c r="H87" s="14" t="s">
        <v>160</v>
      </c>
      <c r="I87" s="16" t="s">
        <v>15</v>
      </c>
      <c r="J87" s="14" t="s">
        <v>90</v>
      </c>
    </row>
    <row r="88" spans="1:10" ht="15.75">
      <c r="A88" s="12">
        <v>440</v>
      </c>
      <c r="B88" s="13">
        <v>121</v>
      </c>
      <c r="C88" s="14" t="s">
        <v>103</v>
      </c>
      <c r="D88" s="14" t="s">
        <v>11</v>
      </c>
      <c r="E88" s="14" t="s">
        <v>98</v>
      </c>
      <c r="F88" s="14" t="s">
        <v>161</v>
      </c>
      <c r="G88" s="15">
        <v>2012</v>
      </c>
      <c r="H88" s="14" t="s">
        <v>99</v>
      </c>
      <c r="I88" s="14" t="s">
        <v>15</v>
      </c>
      <c r="J88" s="14" t="s">
        <v>90</v>
      </c>
    </row>
    <row r="89" spans="1:10" ht="15.75">
      <c r="A89" s="12">
        <v>441</v>
      </c>
      <c r="B89" s="13">
        <v>124</v>
      </c>
      <c r="C89" s="14" t="s">
        <v>105</v>
      </c>
      <c r="D89" s="14" t="s">
        <v>11</v>
      </c>
      <c r="E89" s="16" t="s">
        <v>98</v>
      </c>
      <c r="F89" s="14" t="s">
        <v>161</v>
      </c>
      <c r="G89" s="17">
        <v>2012</v>
      </c>
      <c r="H89" s="14" t="s">
        <v>99</v>
      </c>
      <c r="I89" s="16" t="s">
        <v>15</v>
      </c>
      <c r="J89" s="14" t="s">
        <v>90</v>
      </c>
    </row>
    <row r="90" spans="1:10" ht="15.75">
      <c r="A90" s="12">
        <v>442</v>
      </c>
      <c r="B90" s="13">
        <v>31</v>
      </c>
      <c r="C90" s="14" t="s">
        <v>162</v>
      </c>
      <c r="D90" s="14" t="s">
        <v>11</v>
      </c>
      <c r="E90" s="16" t="s">
        <v>18</v>
      </c>
      <c r="F90" s="14" t="s">
        <v>163</v>
      </c>
      <c r="G90" s="15">
        <v>2012</v>
      </c>
      <c r="H90" s="14" t="s">
        <v>104</v>
      </c>
      <c r="I90" s="14" t="s">
        <v>15</v>
      </c>
      <c r="J90" s="14" t="s">
        <v>90</v>
      </c>
    </row>
    <row r="91" spans="1:10" ht="15.75">
      <c r="A91" s="12">
        <v>443</v>
      </c>
      <c r="B91" s="13">
        <v>225</v>
      </c>
      <c r="C91" s="14" t="s">
        <v>164</v>
      </c>
      <c r="D91" s="14" t="s">
        <v>11</v>
      </c>
      <c r="E91" s="16" t="s">
        <v>165</v>
      </c>
      <c r="F91" s="14" t="s">
        <v>161</v>
      </c>
      <c r="G91" s="17">
        <v>2012</v>
      </c>
      <c r="H91" s="14" t="s">
        <v>165</v>
      </c>
      <c r="I91" s="16" t="s">
        <v>29</v>
      </c>
      <c r="J91" s="14" t="s">
        <v>90</v>
      </c>
    </row>
    <row r="92" spans="1:10" ht="15.75">
      <c r="A92" s="12">
        <v>444</v>
      </c>
      <c r="B92" s="13">
        <v>41</v>
      </c>
      <c r="C92" s="14" t="s">
        <v>24</v>
      </c>
      <c r="D92" s="14" t="s">
        <v>11</v>
      </c>
      <c r="E92" s="16" t="s">
        <v>20</v>
      </c>
      <c r="F92" s="14" t="s">
        <v>163</v>
      </c>
      <c r="G92" s="15">
        <v>2012</v>
      </c>
      <c r="H92" s="14" t="s">
        <v>99</v>
      </c>
      <c r="I92" s="14" t="s">
        <v>26</v>
      </c>
      <c r="J92" s="14" t="s">
        <v>90</v>
      </c>
    </row>
    <row r="93" spans="1:10" ht="15.75">
      <c r="A93" s="12">
        <v>445</v>
      </c>
      <c r="B93" s="13">
        <v>147</v>
      </c>
      <c r="C93" s="14" t="s">
        <v>166</v>
      </c>
      <c r="D93" s="14" t="s">
        <v>39</v>
      </c>
      <c r="E93" s="16" t="s">
        <v>40</v>
      </c>
      <c r="F93" s="14" t="s">
        <v>161</v>
      </c>
      <c r="G93" s="17">
        <v>2011</v>
      </c>
      <c r="H93" s="14" t="s">
        <v>40</v>
      </c>
      <c r="I93" s="16" t="s">
        <v>15</v>
      </c>
      <c r="J93" s="14" t="s">
        <v>90</v>
      </c>
    </row>
    <row r="94" spans="1:10" ht="15.75">
      <c r="A94" s="12">
        <v>446</v>
      </c>
      <c r="B94" s="13">
        <v>96</v>
      </c>
      <c r="C94" s="14" t="s">
        <v>167</v>
      </c>
      <c r="D94" s="14" t="s">
        <v>11</v>
      </c>
      <c r="E94" s="16" t="s">
        <v>18</v>
      </c>
      <c r="F94" s="14" t="s">
        <v>168</v>
      </c>
      <c r="G94" s="15">
        <v>2011</v>
      </c>
      <c r="H94" s="14" t="s">
        <v>169</v>
      </c>
      <c r="I94" s="16" t="s">
        <v>15</v>
      </c>
      <c r="J94" s="14" t="s">
        <v>90</v>
      </c>
    </row>
    <row r="95" spans="1:10" ht="15.75">
      <c r="A95" s="12">
        <v>501</v>
      </c>
      <c r="B95" s="13">
        <v>15</v>
      </c>
      <c r="C95" s="14" t="s">
        <v>170</v>
      </c>
      <c r="D95" s="14" t="s">
        <v>11</v>
      </c>
      <c r="E95" s="16" t="s">
        <v>86</v>
      </c>
      <c r="F95" s="14" t="s">
        <v>117</v>
      </c>
      <c r="G95" s="17">
        <v>2012</v>
      </c>
      <c r="H95" s="14" t="s">
        <v>71</v>
      </c>
      <c r="I95" s="16" t="s">
        <v>15</v>
      </c>
      <c r="J95" s="14" t="s">
        <v>16</v>
      </c>
    </row>
    <row r="96" spans="1:10" ht="15.75">
      <c r="A96" s="12">
        <v>502</v>
      </c>
      <c r="B96" s="13">
        <v>189</v>
      </c>
      <c r="C96" s="14" t="s">
        <v>171</v>
      </c>
      <c r="D96" s="14" t="s">
        <v>11</v>
      </c>
      <c r="E96" s="16" t="s">
        <v>86</v>
      </c>
      <c r="F96" s="14" t="s">
        <v>13</v>
      </c>
      <c r="G96" s="15">
        <v>2012</v>
      </c>
      <c r="H96" s="14" t="s">
        <v>111</v>
      </c>
      <c r="I96" s="14" t="s">
        <v>15</v>
      </c>
      <c r="J96" s="14" t="s">
        <v>16</v>
      </c>
    </row>
    <row r="97" spans="1:10" ht="15.75">
      <c r="A97" s="12">
        <v>503</v>
      </c>
      <c r="B97" s="13">
        <v>8</v>
      </c>
      <c r="C97" s="14" t="s">
        <v>172</v>
      </c>
      <c r="D97" s="14" t="s">
        <v>11</v>
      </c>
      <c r="E97" s="16" t="s">
        <v>12</v>
      </c>
      <c r="F97" s="14" t="s">
        <v>13</v>
      </c>
      <c r="G97" s="17">
        <v>2012</v>
      </c>
      <c r="H97" s="14" t="s">
        <v>12</v>
      </c>
      <c r="I97" s="16" t="s">
        <v>15</v>
      </c>
      <c r="J97" s="14" t="s">
        <v>16</v>
      </c>
    </row>
    <row r="98" spans="1:10" ht="15.75">
      <c r="A98" s="12">
        <v>504</v>
      </c>
      <c r="B98" s="13">
        <v>214</v>
      </c>
      <c r="C98" s="14" t="s">
        <v>173</v>
      </c>
      <c r="D98" s="14" t="s">
        <v>11</v>
      </c>
      <c r="E98" s="16" t="s">
        <v>174</v>
      </c>
      <c r="F98" s="14" t="s">
        <v>175</v>
      </c>
      <c r="G98" s="15">
        <v>2012</v>
      </c>
      <c r="H98" s="14" t="s">
        <v>176</v>
      </c>
      <c r="I98" s="14" t="s">
        <v>15</v>
      </c>
      <c r="J98" s="14" t="s">
        <v>118</v>
      </c>
    </row>
    <row r="99" spans="1:10" ht="15.75">
      <c r="A99" s="12">
        <v>505</v>
      </c>
      <c r="B99" s="13">
        <v>195</v>
      </c>
      <c r="C99" s="14" t="s">
        <v>69</v>
      </c>
      <c r="D99" s="14" t="s">
        <v>11</v>
      </c>
      <c r="E99" s="16" t="s">
        <v>58</v>
      </c>
      <c r="F99" s="14" t="s">
        <v>177</v>
      </c>
      <c r="G99" s="17">
        <v>2012</v>
      </c>
      <c r="H99" s="14" t="s">
        <v>60</v>
      </c>
      <c r="I99" s="16" t="s">
        <v>15</v>
      </c>
      <c r="J99" s="14" t="s">
        <v>118</v>
      </c>
    </row>
    <row r="100" spans="1:10" ht="15.75">
      <c r="A100" s="12">
        <v>506</v>
      </c>
      <c r="B100" s="13">
        <v>182</v>
      </c>
      <c r="C100" s="14" t="s">
        <v>85</v>
      </c>
      <c r="D100" s="14" t="s">
        <v>11</v>
      </c>
      <c r="E100" s="16" t="s">
        <v>86</v>
      </c>
      <c r="F100" s="14" t="s">
        <v>13</v>
      </c>
      <c r="G100" s="15">
        <v>2012</v>
      </c>
      <c r="H100" s="14" t="s">
        <v>111</v>
      </c>
      <c r="I100" s="14" t="s">
        <v>15</v>
      </c>
      <c r="J100" s="14" t="s">
        <v>16</v>
      </c>
    </row>
    <row r="101" spans="1:10" ht="15.75">
      <c r="A101" s="12">
        <v>507</v>
      </c>
      <c r="B101" s="13">
        <v>92</v>
      </c>
      <c r="C101" s="14" t="s">
        <v>178</v>
      </c>
      <c r="D101" s="14" t="s">
        <v>11</v>
      </c>
      <c r="E101" s="16" t="s">
        <v>14</v>
      </c>
      <c r="F101" s="14" t="s">
        <v>179</v>
      </c>
      <c r="G101" s="17">
        <v>2012</v>
      </c>
      <c r="H101" s="14" t="s">
        <v>14</v>
      </c>
      <c r="I101" s="16" t="s">
        <v>15</v>
      </c>
      <c r="J101" s="14" t="s">
        <v>16</v>
      </c>
    </row>
    <row r="102" spans="1:10" ht="15.75">
      <c r="A102" s="12">
        <v>508</v>
      </c>
      <c r="B102" s="13">
        <v>115</v>
      </c>
      <c r="C102" s="14" t="s">
        <v>10</v>
      </c>
      <c r="D102" s="14" t="s">
        <v>11</v>
      </c>
      <c r="E102" s="16" t="s">
        <v>12</v>
      </c>
      <c r="F102" s="14" t="s">
        <v>122</v>
      </c>
      <c r="G102" s="15">
        <v>2012</v>
      </c>
      <c r="H102" s="14" t="s">
        <v>33</v>
      </c>
      <c r="I102" s="14" t="s">
        <v>15</v>
      </c>
      <c r="J102" s="14" t="s">
        <v>16</v>
      </c>
    </row>
    <row r="103" spans="1:10" ht="15.75">
      <c r="A103" s="12">
        <v>509</v>
      </c>
      <c r="B103" s="13">
        <v>173</v>
      </c>
      <c r="C103" s="14" t="s">
        <v>44</v>
      </c>
      <c r="D103" s="14" t="s">
        <v>11</v>
      </c>
      <c r="E103" s="16" t="s">
        <v>18</v>
      </c>
      <c r="F103" s="14" t="s">
        <v>180</v>
      </c>
      <c r="G103" s="17">
        <v>2012</v>
      </c>
      <c r="H103" s="14" t="s">
        <v>56</v>
      </c>
      <c r="I103" s="16" t="s">
        <v>15</v>
      </c>
      <c r="J103" s="14" t="s">
        <v>16</v>
      </c>
    </row>
    <row r="104" spans="1:10" ht="15.75">
      <c r="A104" s="12">
        <v>510</v>
      </c>
      <c r="B104" s="13">
        <v>166</v>
      </c>
      <c r="C104" s="14" t="s">
        <v>181</v>
      </c>
      <c r="D104" s="14" t="s">
        <v>11</v>
      </c>
      <c r="E104" s="16" t="s">
        <v>18</v>
      </c>
      <c r="F104" s="14" t="s">
        <v>180</v>
      </c>
      <c r="G104" s="15">
        <v>2012</v>
      </c>
      <c r="H104" s="14" t="s">
        <v>139</v>
      </c>
      <c r="I104" s="14" t="s">
        <v>15</v>
      </c>
      <c r="J104" s="14" t="s">
        <v>16</v>
      </c>
    </row>
    <row r="105" spans="1:10" ht="15.75">
      <c r="A105" s="12">
        <v>511</v>
      </c>
      <c r="B105" s="13">
        <v>77</v>
      </c>
      <c r="C105" s="14" t="s">
        <v>134</v>
      </c>
      <c r="D105" s="14" t="s">
        <v>39</v>
      </c>
      <c r="E105" s="18" t="s">
        <v>113</v>
      </c>
      <c r="F105" s="14" t="s">
        <v>100</v>
      </c>
      <c r="G105" s="17">
        <v>2012</v>
      </c>
      <c r="H105" s="14" t="s">
        <v>113</v>
      </c>
      <c r="I105" s="16" t="s">
        <v>15</v>
      </c>
      <c r="J105" s="14" t="s">
        <v>16</v>
      </c>
    </row>
    <row r="106" spans="1:10" ht="15.75">
      <c r="A106" s="12">
        <v>512</v>
      </c>
      <c r="B106" s="13">
        <v>146</v>
      </c>
      <c r="C106" s="14" t="s">
        <v>182</v>
      </c>
      <c r="D106" s="14" t="s">
        <v>39</v>
      </c>
      <c r="E106" s="16" t="s">
        <v>40</v>
      </c>
      <c r="F106" s="14" t="s">
        <v>100</v>
      </c>
      <c r="G106" s="15">
        <v>2012</v>
      </c>
      <c r="H106" s="14" t="s">
        <v>40</v>
      </c>
      <c r="I106" s="14" t="s">
        <v>15</v>
      </c>
      <c r="J106" s="14" t="s">
        <v>16</v>
      </c>
    </row>
    <row r="107" spans="1:10" ht="15.75">
      <c r="A107" s="12">
        <v>513</v>
      </c>
      <c r="B107" s="13">
        <v>136</v>
      </c>
      <c r="C107" s="14" t="s">
        <v>50</v>
      </c>
      <c r="D107" s="14" t="s">
        <v>39</v>
      </c>
      <c r="E107" s="16" t="s">
        <v>51</v>
      </c>
      <c r="F107" s="14" t="s">
        <v>102</v>
      </c>
      <c r="G107" s="17">
        <v>2011</v>
      </c>
      <c r="H107" s="14" t="s">
        <v>52</v>
      </c>
      <c r="I107" s="16" t="s">
        <v>15</v>
      </c>
      <c r="J107" s="14" t="s">
        <v>90</v>
      </c>
    </row>
    <row r="108" spans="1:10" ht="15.75">
      <c r="A108" s="12">
        <v>514</v>
      </c>
      <c r="B108" s="13">
        <v>181</v>
      </c>
      <c r="C108" s="14" t="s">
        <v>65</v>
      </c>
      <c r="D108" s="14" t="s">
        <v>39</v>
      </c>
      <c r="E108" s="16" t="s">
        <v>66</v>
      </c>
      <c r="F108" s="14" t="s">
        <v>183</v>
      </c>
      <c r="G108" s="15">
        <v>2012</v>
      </c>
      <c r="H108" s="14" t="s">
        <v>68</v>
      </c>
      <c r="I108" s="14" t="s">
        <v>15</v>
      </c>
      <c r="J108" s="14" t="s">
        <v>16</v>
      </c>
    </row>
    <row r="109" spans="1:10" ht="15.75">
      <c r="A109" s="12">
        <v>515</v>
      </c>
      <c r="B109" s="13">
        <v>219</v>
      </c>
      <c r="C109" s="14" t="s">
        <v>42</v>
      </c>
      <c r="D109" s="14" t="s">
        <v>39</v>
      </c>
      <c r="E109" s="16" t="s">
        <v>43</v>
      </c>
      <c r="F109" s="14" t="s">
        <v>184</v>
      </c>
      <c r="G109" s="17">
        <v>2012</v>
      </c>
      <c r="H109" s="14" t="s">
        <v>43</v>
      </c>
      <c r="I109" s="16" t="s">
        <v>15</v>
      </c>
      <c r="J109" s="14" t="s">
        <v>16</v>
      </c>
    </row>
    <row r="110" spans="1:10" ht="15.75">
      <c r="A110" s="12">
        <v>516</v>
      </c>
      <c r="B110" s="13">
        <v>223</v>
      </c>
      <c r="C110" s="14" t="s">
        <v>185</v>
      </c>
      <c r="D110" s="14" t="s">
        <v>39</v>
      </c>
      <c r="E110" s="16" t="s">
        <v>43</v>
      </c>
      <c r="F110" s="14" t="s">
        <v>184</v>
      </c>
      <c r="G110" s="15">
        <v>2012</v>
      </c>
      <c r="H110" s="14" t="s">
        <v>43</v>
      </c>
      <c r="I110" s="14" t="s">
        <v>15</v>
      </c>
      <c r="J110" s="14" t="s">
        <v>186</v>
      </c>
    </row>
    <row r="111" spans="1:10" ht="15.75">
      <c r="A111" s="12">
        <v>517</v>
      </c>
      <c r="B111" s="13">
        <v>220</v>
      </c>
      <c r="C111" s="14" t="s">
        <v>132</v>
      </c>
      <c r="D111" s="14" t="s">
        <v>39</v>
      </c>
      <c r="E111" s="16" t="s">
        <v>43</v>
      </c>
      <c r="F111" s="14" t="s">
        <v>184</v>
      </c>
      <c r="G111" s="17">
        <v>2012</v>
      </c>
      <c r="H111" s="14" t="s">
        <v>43</v>
      </c>
      <c r="I111" s="16" t="s">
        <v>15</v>
      </c>
      <c r="J111" s="14" t="s">
        <v>16</v>
      </c>
    </row>
    <row r="112" spans="1:10" ht="15.75">
      <c r="A112" s="12">
        <v>518</v>
      </c>
      <c r="B112" s="13">
        <v>143</v>
      </c>
      <c r="C112" s="14" t="s">
        <v>187</v>
      </c>
      <c r="D112" s="14" t="s">
        <v>39</v>
      </c>
      <c r="E112" s="16" t="s">
        <v>188</v>
      </c>
      <c r="F112" s="14" t="s">
        <v>189</v>
      </c>
      <c r="G112" s="15">
        <v>2012</v>
      </c>
      <c r="H112" s="14" t="s">
        <v>188</v>
      </c>
      <c r="I112" s="14" t="s">
        <v>15</v>
      </c>
      <c r="J112" s="14" t="s">
        <v>16</v>
      </c>
    </row>
    <row r="113" spans="1:10" ht="15.75">
      <c r="A113" s="12">
        <v>519</v>
      </c>
      <c r="B113" s="13">
        <v>165</v>
      </c>
      <c r="C113" s="14" t="s">
        <v>190</v>
      </c>
      <c r="D113" s="14" t="s">
        <v>39</v>
      </c>
      <c r="E113" s="16" t="s">
        <v>46</v>
      </c>
      <c r="F113" s="14" t="s">
        <v>189</v>
      </c>
      <c r="G113" s="17">
        <v>2012</v>
      </c>
      <c r="H113" s="14" t="s">
        <v>46</v>
      </c>
      <c r="I113" s="16" t="s">
        <v>15</v>
      </c>
      <c r="J113" s="14" t="s">
        <v>16</v>
      </c>
    </row>
    <row r="114" spans="1:10" ht="15.75">
      <c r="A114" s="12">
        <v>520</v>
      </c>
      <c r="B114" s="13">
        <v>215</v>
      </c>
      <c r="C114" s="14" t="s">
        <v>191</v>
      </c>
      <c r="D114" s="14" t="s">
        <v>11</v>
      </c>
      <c r="E114" s="16" t="s">
        <v>192</v>
      </c>
      <c r="F114" s="14" t="s">
        <v>189</v>
      </c>
      <c r="G114" s="15">
        <v>2012</v>
      </c>
      <c r="H114" s="14" t="s">
        <v>123</v>
      </c>
      <c r="I114" s="14" t="s">
        <v>29</v>
      </c>
      <c r="J114" s="14" t="s">
        <v>16</v>
      </c>
    </row>
    <row r="115" spans="1:10" ht="15.75">
      <c r="A115" s="12">
        <v>521</v>
      </c>
      <c r="B115" s="13">
        <v>61</v>
      </c>
      <c r="C115" s="14" t="s">
        <v>193</v>
      </c>
      <c r="D115" s="14" t="s">
        <v>11</v>
      </c>
      <c r="E115" s="18" t="s">
        <v>20</v>
      </c>
      <c r="F115" s="14" t="s">
        <v>189</v>
      </c>
      <c r="G115" s="17">
        <v>2012</v>
      </c>
      <c r="H115" s="14" t="s">
        <v>123</v>
      </c>
      <c r="I115" s="16" t="s">
        <v>26</v>
      </c>
      <c r="J115" s="14" t="s">
        <v>16</v>
      </c>
    </row>
    <row r="116" spans="1:10" ht="15.75">
      <c r="A116" s="12">
        <v>522</v>
      </c>
      <c r="B116" s="13">
        <v>191</v>
      </c>
      <c r="C116" s="14" t="s">
        <v>69</v>
      </c>
      <c r="D116" s="14" t="s">
        <v>11</v>
      </c>
      <c r="E116" s="16" t="s">
        <v>58</v>
      </c>
      <c r="F116" s="14" t="s">
        <v>194</v>
      </c>
      <c r="G116" s="15">
        <v>2012</v>
      </c>
      <c r="H116" s="14" t="s">
        <v>60</v>
      </c>
      <c r="I116" s="14" t="s">
        <v>15</v>
      </c>
      <c r="J116" s="14" t="s">
        <v>16</v>
      </c>
    </row>
    <row r="117" spans="1:10" ht="15.75">
      <c r="A117" s="12">
        <v>523</v>
      </c>
      <c r="B117" s="13">
        <v>200</v>
      </c>
      <c r="C117" s="14" t="s">
        <v>144</v>
      </c>
      <c r="D117" s="14" t="s">
        <v>11</v>
      </c>
      <c r="E117" s="16" t="s">
        <v>58</v>
      </c>
      <c r="F117" s="14" t="s">
        <v>195</v>
      </c>
      <c r="G117" s="17">
        <v>2012</v>
      </c>
      <c r="H117" s="14" t="s">
        <v>60</v>
      </c>
      <c r="I117" s="16" t="s">
        <v>15</v>
      </c>
      <c r="J117" s="14" t="s">
        <v>16</v>
      </c>
    </row>
    <row r="118" spans="1:10" ht="15.75">
      <c r="A118" s="12">
        <v>524</v>
      </c>
      <c r="B118" s="13">
        <v>134</v>
      </c>
      <c r="C118" s="14" t="s">
        <v>50</v>
      </c>
      <c r="D118" s="14" t="s">
        <v>39</v>
      </c>
      <c r="E118" s="16" t="s">
        <v>51</v>
      </c>
      <c r="F118" s="14" t="s">
        <v>196</v>
      </c>
      <c r="G118" s="15">
        <v>2011</v>
      </c>
      <c r="H118" s="14" t="s">
        <v>52</v>
      </c>
      <c r="I118" s="14" t="s">
        <v>15</v>
      </c>
      <c r="J118" s="14" t="s">
        <v>16</v>
      </c>
    </row>
    <row r="119" spans="1:10" ht="15.75">
      <c r="A119" s="12">
        <v>525</v>
      </c>
      <c r="B119" s="13">
        <v>233</v>
      </c>
      <c r="C119" s="14" t="s">
        <v>197</v>
      </c>
      <c r="D119" s="14" t="s">
        <v>39</v>
      </c>
      <c r="E119" s="16" t="s">
        <v>198</v>
      </c>
      <c r="F119" s="14" t="s">
        <v>199</v>
      </c>
      <c r="G119" s="17">
        <v>2012</v>
      </c>
      <c r="H119" s="14" t="s">
        <v>200</v>
      </c>
      <c r="I119" s="16" t="s">
        <v>26</v>
      </c>
      <c r="J119" s="14" t="s">
        <v>16</v>
      </c>
    </row>
    <row r="120" spans="1:10" ht="15.75">
      <c r="A120" s="12">
        <v>526</v>
      </c>
      <c r="B120" s="13">
        <v>229</v>
      </c>
      <c r="C120" s="14" t="s">
        <v>197</v>
      </c>
      <c r="D120" s="14" t="s">
        <v>39</v>
      </c>
      <c r="E120" s="16" t="s">
        <v>198</v>
      </c>
      <c r="F120" s="14" t="s">
        <v>201</v>
      </c>
      <c r="G120" s="15">
        <v>2012</v>
      </c>
      <c r="H120" s="14" t="s">
        <v>200</v>
      </c>
      <c r="I120" s="16" t="s">
        <v>26</v>
      </c>
      <c r="J120" s="14" t="s">
        <v>186</v>
      </c>
    </row>
    <row r="121" spans="1:10" ht="15.75">
      <c r="A121" s="12">
        <v>527</v>
      </c>
      <c r="B121" s="13">
        <v>51</v>
      </c>
      <c r="C121" s="14" t="s">
        <v>110</v>
      </c>
      <c r="D121" s="14" t="s">
        <v>11</v>
      </c>
      <c r="E121" s="16" t="s">
        <v>20</v>
      </c>
      <c r="F121" s="14" t="s">
        <v>145</v>
      </c>
      <c r="G121" s="17">
        <v>2012</v>
      </c>
      <c r="H121" s="14" t="s">
        <v>20</v>
      </c>
      <c r="I121" s="16" t="s">
        <v>29</v>
      </c>
      <c r="J121" s="14" t="s">
        <v>78</v>
      </c>
    </row>
    <row r="122" spans="1:10" ht="15.75">
      <c r="A122" s="12">
        <v>528</v>
      </c>
      <c r="B122" s="13">
        <v>210</v>
      </c>
      <c r="C122" s="14" t="s">
        <v>72</v>
      </c>
      <c r="D122" s="14" t="s">
        <v>11</v>
      </c>
      <c r="E122" s="14" t="s">
        <v>58</v>
      </c>
      <c r="F122" s="14" t="s">
        <v>145</v>
      </c>
      <c r="G122" s="15">
        <v>2012</v>
      </c>
      <c r="H122" s="14" t="s">
        <v>146</v>
      </c>
      <c r="I122" s="14" t="s">
        <v>29</v>
      </c>
      <c r="J122" s="14" t="s">
        <v>78</v>
      </c>
    </row>
    <row r="123" spans="1:10" ht="15.75">
      <c r="A123" s="12">
        <v>529</v>
      </c>
      <c r="B123" s="13">
        <v>65</v>
      </c>
      <c r="C123" s="14" t="s">
        <v>202</v>
      </c>
      <c r="D123" s="14" t="s">
        <v>11</v>
      </c>
      <c r="E123" s="14" t="s">
        <v>18</v>
      </c>
      <c r="F123" s="14" t="s">
        <v>149</v>
      </c>
      <c r="G123" s="17">
        <v>2012</v>
      </c>
      <c r="H123" s="14" t="s">
        <v>56</v>
      </c>
      <c r="I123" s="16" t="s">
        <v>26</v>
      </c>
      <c r="J123" s="14" t="s">
        <v>78</v>
      </c>
    </row>
    <row r="124" spans="1:10" ht="15.75">
      <c r="A124" s="12">
        <v>530</v>
      </c>
      <c r="B124" s="13">
        <v>232</v>
      </c>
      <c r="C124" s="14" t="s">
        <v>203</v>
      </c>
      <c r="D124" s="14" t="s">
        <v>39</v>
      </c>
      <c r="E124" s="20" t="s">
        <v>198</v>
      </c>
      <c r="F124" s="14" t="s">
        <v>145</v>
      </c>
      <c r="G124" s="15">
        <v>2012</v>
      </c>
      <c r="H124" s="14" t="s">
        <v>200</v>
      </c>
      <c r="I124" s="14" t="s">
        <v>204</v>
      </c>
      <c r="J124" s="14" t="s">
        <v>78</v>
      </c>
    </row>
    <row r="125" spans="1:10" ht="15.75">
      <c r="A125" s="12">
        <v>531</v>
      </c>
      <c r="B125" s="13">
        <v>168</v>
      </c>
      <c r="C125" s="14" t="s">
        <v>205</v>
      </c>
      <c r="D125" s="14" t="s">
        <v>11</v>
      </c>
      <c r="E125" s="16" t="s">
        <v>18</v>
      </c>
      <c r="F125" s="14" t="s">
        <v>145</v>
      </c>
      <c r="G125" s="17">
        <v>2012</v>
      </c>
      <c r="H125" s="14" t="s">
        <v>56</v>
      </c>
      <c r="I125" s="16" t="s">
        <v>126</v>
      </c>
      <c r="J125" s="14" t="s">
        <v>78</v>
      </c>
    </row>
    <row r="126" spans="1:10" ht="15.75">
      <c r="A126" s="12">
        <v>532</v>
      </c>
      <c r="B126" s="13">
        <v>79</v>
      </c>
      <c r="C126" s="14" t="s">
        <v>112</v>
      </c>
      <c r="D126" s="14" t="s">
        <v>39</v>
      </c>
      <c r="E126" s="16" t="s">
        <v>113</v>
      </c>
      <c r="F126" s="14" t="s">
        <v>206</v>
      </c>
      <c r="G126" s="17">
        <v>2012</v>
      </c>
      <c r="H126" s="14" t="s">
        <v>113</v>
      </c>
      <c r="I126" s="16" t="s">
        <v>15</v>
      </c>
      <c r="J126" s="14" t="s">
        <v>78</v>
      </c>
    </row>
    <row r="127" spans="1:10" ht="15.75">
      <c r="A127" s="12">
        <v>533</v>
      </c>
      <c r="B127" s="13">
        <v>224</v>
      </c>
      <c r="C127" s="14" t="s">
        <v>164</v>
      </c>
      <c r="D127" s="14" t="s">
        <v>11</v>
      </c>
      <c r="E127" s="16" t="s">
        <v>165</v>
      </c>
      <c r="F127" s="14" t="s">
        <v>207</v>
      </c>
      <c r="G127" s="17">
        <v>2012</v>
      </c>
      <c r="H127" s="14" t="s">
        <v>165</v>
      </c>
      <c r="I127" s="16" t="s">
        <v>15</v>
      </c>
      <c r="J127" s="14" t="s">
        <v>90</v>
      </c>
    </row>
    <row r="128" spans="1:10" ht="15.75">
      <c r="A128" s="12">
        <v>534</v>
      </c>
      <c r="B128" s="13">
        <v>216</v>
      </c>
      <c r="C128" s="14" t="s">
        <v>62</v>
      </c>
      <c r="D128" s="14" t="s">
        <v>11</v>
      </c>
      <c r="E128" s="14" t="s">
        <v>18</v>
      </c>
      <c r="F128" s="14" t="s">
        <v>207</v>
      </c>
      <c r="G128" s="15">
        <v>2012</v>
      </c>
      <c r="H128" s="14" t="s">
        <v>208</v>
      </c>
      <c r="I128" s="14" t="s">
        <v>15</v>
      </c>
      <c r="J128" s="14" t="s">
        <v>90</v>
      </c>
    </row>
    <row r="129" spans="1:10" ht="15.75">
      <c r="A129" s="12">
        <v>535</v>
      </c>
      <c r="B129" s="13">
        <v>176</v>
      </c>
      <c r="C129" s="14" t="s">
        <v>44</v>
      </c>
      <c r="D129" s="14" t="s">
        <v>11</v>
      </c>
      <c r="E129" s="16" t="s">
        <v>18</v>
      </c>
      <c r="F129" s="14" t="s">
        <v>207</v>
      </c>
      <c r="G129" s="17">
        <v>2012</v>
      </c>
      <c r="H129" s="14" t="s">
        <v>99</v>
      </c>
      <c r="I129" s="16" t="s">
        <v>15</v>
      </c>
      <c r="J129" s="14" t="s">
        <v>90</v>
      </c>
    </row>
    <row r="130" spans="1:10" ht="15.75">
      <c r="A130" s="12">
        <v>536</v>
      </c>
      <c r="B130" s="13">
        <v>111</v>
      </c>
      <c r="C130" s="14" t="s">
        <v>209</v>
      </c>
      <c r="D130" s="14" t="s">
        <v>11</v>
      </c>
      <c r="E130" s="14" t="s">
        <v>98</v>
      </c>
      <c r="F130" s="14" t="s">
        <v>207</v>
      </c>
      <c r="G130" s="15">
        <v>2012</v>
      </c>
      <c r="H130" s="14" t="s">
        <v>33</v>
      </c>
      <c r="I130" s="14" t="s">
        <v>15</v>
      </c>
      <c r="J130" s="14" t="s">
        <v>90</v>
      </c>
    </row>
    <row r="131" spans="1:10" ht="15.75">
      <c r="A131" s="12">
        <v>537</v>
      </c>
      <c r="B131" s="13">
        <v>98</v>
      </c>
      <c r="C131" s="14" t="s">
        <v>210</v>
      </c>
      <c r="D131" s="14" t="s">
        <v>11</v>
      </c>
      <c r="E131" s="16" t="s">
        <v>18</v>
      </c>
      <c r="F131" s="14" t="s">
        <v>207</v>
      </c>
      <c r="G131" s="17">
        <v>2012</v>
      </c>
      <c r="H131" s="14" t="s">
        <v>56</v>
      </c>
      <c r="I131" s="16" t="s">
        <v>211</v>
      </c>
      <c r="J131" s="14" t="s">
        <v>90</v>
      </c>
    </row>
    <row r="132" spans="1:10" ht="15.75">
      <c r="A132" s="12">
        <v>538</v>
      </c>
      <c r="B132" s="13">
        <v>47</v>
      </c>
      <c r="C132" s="14" t="s">
        <v>212</v>
      </c>
      <c r="D132" s="14" t="s">
        <v>11</v>
      </c>
      <c r="E132" s="16" t="s">
        <v>20</v>
      </c>
      <c r="F132" s="14" t="s">
        <v>207</v>
      </c>
      <c r="G132" s="15">
        <v>2012</v>
      </c>
      <c r="H132" s="14" t="s">
        <v>68</v>
      </c>
      <c r="I132" s="16" t="s">
        <v>15</v>
      </c>
      <c r="J132" s="14" t="s">
        <v>90</v>
      </c>
    </row>
    <row r="133" spans="1:10" ht="15.75">
      <c r="A133" s="12">
        <v>539</v>
      </c>
      <c r="B133" s="13">
        <v>71</v>
      </c>
      <c r="C133" s="14" t="s">
        <v>213</v>
      </c>
      <c r="D133" s="14" t="s">
        <v>39</v>
      </c>
      <c r="E133" s="16" t="s">
        <v>113</v>
      </c>
      <c r="F133" s="14" t="s">
        <v>207</v>
      </c>
      <c r="G133" s="17">
        <v>2011</v>
      </c>
      <c r="H133" s="14" t="s">
        <v>113</v>
      </c>
      <c r="I133" s="16" t="s">
        <v>15</v>
      </c>
      <c r="J133" s="14" t="s">
        <v>90</v>
      </c>
    </row>
    <row r="134" spans="1:10" ht="15.75">
      <c r="A134" s="12">
        <v>540</v>
      </c>
      <c r="B134" s="13">
        <v>205</v>
      </c>
      <c r="C134" s="14" t="s">
        <v>214</v>
      </c>
      <c r="D134" s="14" t="s">
        <v>11</v>
      </c>
      <c r="E134" s="16" t="s">
        <v>58</v>
      </c>
      <c r="F134" s="14" t="s">
        <v>102</v>
      </c>
      <c r="G134" s="15">
        <v>2011</v>
      </c>
      <c r="H134" s="14" t="s">
        <v>215</v>
      </c>
      <c r="I134" s="16" t="s">
        <v>15</v>
      </c>
      <c r="J134" s="14" t="s">
        <v>90</v>
      </c>
    </row>
    <row r="135" spans="1:10" ht="15.75">
      <c r="A135" s="12">
        <v>541</v>
      </c>
      <c r="B135" s="13">
        <v>103</v>
      </c>
      <c r="C135" s="14" t="s">
        <v>216</v>
      </c>
      <c r="D135" s="14" t="s">
        <v>11</v>
      </c>
      <c r="E135" s="16" t="s">
        <v>98</v>
      </c>
      <c r="F135" s="14" t="s">
        <v>102</v>
      </c>
      <c r="G135" s="17">
        <v>2011</v>
      </c>
      <c r="H135" s="14" t="s">
        <v>94</v>
      </c>
      <c r="I135" s="16" t="s">
        <v>15</v>
      </c>
      <c r="J135" s="14" t="s">
        <v>90</v>
      </c>
    </row>
    <row r="136" spans="1:10" ht="15.75">
      <c r="A136" s="12">
        <v>542</v>
      </c>
      <c r="B136" s="13">
        <v>130</v>
      </c>
      <c r="C136" s="14" t="s">
        <v>97</v>
      </c>
      <c r="D136" s="14" t="s">
        <v>11</v>
      </c>
      <c r="E136" s="16" t="s">
        <v>98</v>
      </c>
      <c r="F136" s="14" t="s">
        <v>102</v>
      </c>
      <c r="G136" s="15">
        <v>2011</v>
      </c>
      <c r="H136" s="14" t="s">
        <v>99</v>
      </c>
      <c r="I136" s="14" t="s">
        <v>15</v>
      </c>
      <c r="J136" s="14" t="s">
        <v>90</v>
      </c>
    </row>
    <row r="137" spans="1:10" ht="15.75">
      <c r="A137" s="12">
        <v>543</v>
      </c>
      <c r="B137" s="13">
        <v>32</v>
      </c>
      <c r="C137" s="14" t="s">
        <v>162</v>
      </c>
      <c r="D137" s="14" t="s">
        <v>11</v>
      </c>
      <c r="E137" s="16" t="s">
        <v>18</v>
      </c>
      <c r="F137" s="14" t="s">
        <v>108</v>
      </c>
      <c r="G137" s="17">
        <v>2012</v>
      </c>
      <c r="H137" s="14" t="s">
        <v>104</v>
      </c>
      <c r="I137" s="16" t="s">
        <v>217</v>
      </c>
      <c r="J137" s="14" t="s">
        <v>90</v>
      </c>
    </row>
    <row r="138" spans="1:10" ht="15.75">
      <c r="A138" s="12">
        <v>544</v>
      </c>
      <c r="B138" s="13">
        <v>157</v>
      </c>
      <c r="C138" s="14" t="s">
        <v>45</v>
      </c>
      <c r="D138" s="14" t="s">
        <v>39</v>
      </c>
      <c r="E138" s="16" t="s">
        <v>46</v>
      </c>
      <c r="F138" s="14" t="s">
        <v>102</v>
      </c>
      <c r="G138" s="15">
        <v>2011</v>
      </c>
      <c r="H138" s="14" t="s">
        <v>46</v>
      </c>
      <c r="I138" s="14" t="s">
        <v>15</v>
      </c>
      <c r="J138" s="14" t="s">
        <v>90</v>
      </c>
    </row>
    <row r="139" spans="1:10" ht="15.75">
      <c r="A139" s="12">
        <v>545</v>
      </c>
      <c r="B139" s="13">
        <v>137</v>
      </c>
      <c r="C139" s="14" t="s">
        <v>50</v>
      </c>
      <c r="D139" s="14" t="s">
        <v>39</v>
      </c>
      <c r="E139" s="16" t="s">
        <v>51</v>
      </c>
      <c r="F139" s="14" t="s">
        <v>102</v>
      </c>
      <c r="G139" s="17">
        <v>2011</v>
      </c>
      <c r="H139" s="14" t="s">
        <v>52</v>
      </c>
      <c r="I139" s="16" t="s">
        <v>126</v>
      </c>
      <c r="J139" s="14" t="s">
        <v>90</v>
      </c>
    </row>
    <row r="140" spans="1:10" ht="15.75">
      <c r="A140" s="12">
        <v>546</v>
      </c>
      <c r="B140" s="13">
        <v>59</v>
      </c>
      <c r="C140" s="14" t="s">
        <v>218</v>
      </c>
      <c r="D140" s="14" t="s">
        <v>11</v>
      </c>
      <c r="E140" s="16" t="s">
        <v>18</v>
      </c>
      <c r="F140" s="14" t="s">
        <v>102</v>
      </c>
      <c r="G140" s="15">
        <v>2009</v>
      </c>
      <c r="H140" s="14" t="s">
        <v>56</v>
      </c>
      <c r="I140" s="14" t="s">
        <v>15</v>
      </c>
      <c r="J140" s="14" t="s">
        <v>90</v>
      </c>
    </row>
    <row r="141" spans="1:10" ht="15.75">
      <c r="A141" s="12">
        <v>601</v>
      </c>
      <c r="B141" s="13">
        <v>2</v>
      </c>
      <c r="C141" s="14" t="s">
        <v>107</v>
      </c>
      <c r="D141" s="14" t="s">
        <v>11</v>
      </c>
      <c r="E141" s="16" t="s">
        <v>18</v>
      </c>
      <c r="F141" s="14" t="s">
        <v>13</v>
      </c>
      <c r="G141" s="17">
        <v>2012</v>
      </c>
      <c r="H141" s="14" t="s">
        <v>18</v>
      </c>
      <c r="I141" s="16" t="s">
        <v>15</v>
      </c>
      <c r="J141" s="14" t="s">
        <v>16</v>
      </c>
    </row>
    <row r="142" spans="1:10" ht="15.75">
      <c r="A142" s="12">
        <v>602</v>
      </c>
      <c r="B142" s="13">
        <v>6</v>
      </c>
      <c r="C142" s="14" t="s">
        <v>219</v>
      </c>
      <c r="D142" s="14" t="s">
        <v>11</v>
      </c>
      <c r="E142" s="14" t="s">
        <v>12</v>
      </c>
      <c r="F142" s="14" t="s">
        <v>13</v>
      </c>
      <c r="G142" s="15">
        <v>2012</v>
      </c>
      <c r="H142" s="14" t="s">
        <v>12</v>
      </c>
      <c r="I142" s="14" t="s">
        <v>15</v>
      </c>
      <c r="J142" s="14" t="s">
        <v>16</v>
      </c>
    </row>
    <row r="143" spans="1:10" ht="15.75">
      <c r="A143" s="12">
        <v>603</v>
      </c>
      <c r="B143" s="13">
        <v>227</v>
      </c>
      <c r="C143" s="14" t="s">
        <v>220</v>
      </c>
      <c r="D143" s="14" t="s">
        <v>11</v>
      </c>
      <c r="E143" s="14" t="s">
        <v>221</v>
      </c>
      <c r="F143" s="14" t="s">
        <v>222</v>
      </c>
      <c r="G143" s="17">
        <v>2012</v>
      </c>
      <c r="H143" s="14" t="s">
        <v>221</v>
      </c>
      <c r="I143" s="16" t="s">
        <v>15</v>
      </c>
      <c r="J143" s="14" t="s">
        <v>16</v>
      </c>
    </row>
    <row r="144" spans="1:10" ht="15.75">
      <c r="A144" s="12">
        <v>604</v>
      </c>
      <c r="B144" s="13">
        <v>24</v>
      </c>
      <c r="C144" s="14" t="s">
        <v>223</v>
      </c>
      <c r="D144" s="14" t="s">
        <v>11</v>
      </c>
      <c r="E144" s="14" t="s">
        <v>86</v>
      </c>
      <c r="F144" s="14" t="s">
        <v>13</v>
      </c>
      <c r="G144" s="15">
        <v>2012</v>
      </c>
      <c r="H144" s="14" t="s">
        <v>86</v>
      </c>
      <c r="I144" s="14" t="s">
        <v>29</v>
      </c>
      <c r="J144" s="14" t="s">
        <v>16</v>
      </c>
    </row>
    <row r="145" spans="1:10" ht="15.75">
      <c r="A145" s="12">
        <v>605</v>
      </c>
      <c r="B145" s="13">
        <v>23</v>
      </c>
      <c r="C145" s="14" t="s">
        <v>224</v>
      </c>
      <c r="D145" s="14" t="s">
        <v>11</v>
      </c>
      <c r="E145" s="16" t="s">
        <v>86</v>
      </c>
      <c r="F145" s="14" t="s">
        <v>13</v>
      </c>
      <c r="G145" s="17">
        <v>2012</v>
      </c>
      <c r="H145" s="14" t="s">
        <v>86</v>
      </c>
      <c r="I145" s="14" t="s">
        <v>29</v>
      </c>
      <c r="J145" s="14" t="s">
        <v>16</v>
      </c>
    </row>
    <row r="146" spans="1:10" ht="15.75">
      <c r="A146" s="12">
        <v>606</v>
      </c>
      <c r="B146" s="13">
        <v>57</v>
      </c>
      <c r="C146" s="14" t="s">
        <v>225</v>
      </c>
      <c r="D146" s="14" t="s">
        <v>11</v>
      </c>
      <c r="E146" s="19" t="s">
        <v>20</v>
      </c>
      <c r="F146" s="14" t="s">
        <v>226</v>
      </c>
      <c r="G146" s="15">
        <v>2012</v>
      </c>
      <c r="H146" s="14" t="s">
        <v>56</v>
      </c>
      <c r="I146" s="14" t="s">
        <v>15</v>
      </c>
      <c r="J146" s="14" t="s">
        <v>115</v>
      </c>
    </row>
    <row r="147" spans="1:10" ht="15.75">
      <c r="A147" s="12">
        <v>607</v>
      </c>
      <c r="B147" s="13">
        <v>110</v>
      </c>
      <c r="C147" s="14" t="s">
        <v>209</v>
      </c>
      <c r="D147" s="14" t="s">
        <v>11</v>
      </c>
      <c r="E147" s="14" t="s">
        <v>98</v>
      </c>
      <c r="F147" s="14" t="s">
        <v>117</v>
      </c>
      <c r="G147" s="17">
        <v>2012</v>
      </c>
      <c r="H147" s="14" t="s">
        <v>227</v>
      </c>
      <c r="I147" s="16" t="s">
        <v>15</v>
      </c>
      <c r="J147" s="14" t="s">
        <v>16</v>
      </c>
    </row>
    <row r="148" spans="1:10" ht="15.75">
      <c r="A148" s="12">
        <v>608</v>
      </c>
      <c r="B148" s="13">
        <v>44</v>
      </c>
      <c r="C148" s="14" t="s">
        <v>24</v>
      </c>
      <c r="D148" s="14" t="s">
        <v>11</v>
      </c>
      <c r="E148" s="14" t="s">
        <v>20</v>
      </c>
      <c r="F148" s="14" t="s">
        <v>32</v>
      </c>
      <c r="G148" s="15">
        <v>2012</v>
      </c>
      <c r="H148" s="14" t="s">
        <v>20</v>
      </c>
      <c r="I148" s="14" t="s">
        <v>15</v>
      </c>
      <c r="J148" s="14" t="s">
        <v>16</v>
      </c>
    </row>
    <row r="149" spans="1:10" ht="15.75">
      <c r="A149" s="12">
        <v>609</v>
      </c>
      <c r="B149" s="13">
        <v>16</v>
      </c>
      <c r="C149" s="14" t="s">
        <v>228</v>
      </c>
      <c r="D149" s="14" t="s">
        <v>11</v>
      </c>
      <c r="E149" s="14" t="s">
        <v>86</v>
      </c>
      <c r="F149" s="14" t="s">
        <v>229</v>
      </c>
      <c r="G149" s="17">
        <v>2012</v>
      </c>
      <c r="H149" s="14" t="s">
        <v>86</v>
      </c>
      <c r="I149" s="16" t="s">
        <v>15</v>
      </c>
      <c r="J149" s="14" t="s">
        <v>16</v>
      </c>
    </row>
    <row r="150" spans="1:10" ht="15.75">
      <c r="A150" s="12">
        <v>610</v>
      </c>
      <c r="B150" s="13">
        <v>68</v>
      </c>
      <c r="C150" s="14" t="s">
        <v>230</v>
      </c>
      <c r="D150" s="14" t="s">
        <v>39</v>
      </c>
      <c r="E150" s="14" t="s">
        <v>113</v>
      </c>
      <c r="F150" s="14" t="s">
        <v>231</v>
      </c>
      <c r="G150" s="15">
        <v>2012</v>
      </c>
      <c r="H150" s="14" t="s">
        <v>113</v>
      </c>
      <c r="I150" s="14" t="s">
        <v>15</v>
      </c>
      <c r="J150" s="14" t="s">
        <v>16</v>
      </c>
    </row>
    <row r="151" spans="1:10" ht="15.75">
      <c r="A151" s="12">
        <v>611</v>
      </c>
      <c r="B151" s="13">
        <v>13</v>
      </c>
      <c r="C151" s="14" t="s">
        <v>121</v>
      </c>
      <c r="D151" s="14" t="s">
        <v>11</v>
      </c>
      <c r="E151" s="14" t="s">
        <v>18</v>
      </c>
      <c r="F151" s="14" t="s">
        <v>229</v>
      </c>
      <c r="G151" s="17">
        <v>2012</v>
      </c>
      <c r="H151" s="14" t="s">
        <v>123</v>
      </c>
      <c r="I151" s="16" t="s">
        <v>15</v>
      </c>
      <c r="J151" s="14" t="s">
        <v>16</v>
      </c>
    </row>
    <row r="152" spans="1:10" ht="15.75">
      <c r="A152" s="12">
        <v>612</v>
      </c>
      <c r="B152" s="13">
        <v>161</v>
      </c>
      <c r="C152" s="14" t="s">
        <v>232</v>
      </c>
      <c r="D152" s="14" t="s">
        <v>39</v>
      </c>
      <c r="E152" s="14" t="s">
        <v>46</v>
      </c>
      <c r="F152" s="14" t="s">
        <v>229</v>
      </c>
      <c r="G152" s="15">
        <v>2012</v>
      </c>
      <c r="H152" s="14" t="s">
        <v>46</v>
      </c>
      <c r="I152" s="14" t="s">
        <v>15</v>
      </c>
      <c r="J152" s="14" t="s">
        <v>16</v>
      </c>
    </row>
    <row r="153" spans="1:10" ht="15.75">
      <c r="A153" s="12">
        <v>613</v>
      </c>
      <c r="B153" s="13">
        <v>75</v>
      </c>
      <c r="C153" s="14" t="s">
        <v>233</v>
      </c>
      <c r="D153" s="14" t="s">
        <v>39</v>
      </c>
      <c r="E153" s="14" t="s">
        <v>113</v>
      </c>
      <c r="F153" s="14" t="s">
        <v>234</v>
      </c>
      <c r="G153" s="17">
        <v>2012</v>
      </c>
      <c r="H153" s="14" t="s">
        <v>113</v>
      </c>
      <c r="I153" s="16" t="s">
        <v>15</v>
      </c>
      <c r="J153" s="14" t="s">
        <v>16</v>
      </c>
    </row>
    <row r="154" spans="1:10" ht="15.75">
      <c r="A154" s="12">
        <v>614</v>
      </c>
      <c r="B154" s="13">
        <v>156</v>
      </c>
      <c r="C154" s="14" t="s">
        <v>45</v>
      </c>
      <c r="D154" s="14" t="s">
        <v>39</v>
      </c>
      <c r="E154" s="14" t="s">
        <v>46</v>
      </c>
      <c r="F154" s="14" t="s">
        <v>234</v>
      </c>
      <c r="G154" s="15">
        <v>2012</v>
      </c>
      <c r="H154" s="14" t="s">
        <v>46</v>
      </c>
      <c r="I154" s="14" t="s">
        <v>15</v>
      </c>
      <c r="J154" s="14" t="s">
        <v>16</v>
      </c>
    </row>
    <row r="155" spans="1:10" ht="15.75">
      <c r="A155" s="12">
        <v>615</v>
      </c>
      <c r="B155" s="13">
        <v>36</v>
      </c>
      <c r="C155" s="14" t="s">
        <v>156</v>
      </c>
      <c r="D155" s="14" t="s">
        <v>39</v>
      </c>
      <c r="E155" s="16" t="s">
        <v>157</v>
      </c>
      <c r="F155" s="14" t="s">
        <v>229</v>
      </c>
      <c r="G155" s="17">
        <v>2012</v>
      </c>
      <c r="H155" s="14" t="s">
        <v>113</v>
      </c>
      <c r="I155" s="16" t="s">
        <v>29</v>
      </c>
      <c r="J155" s="14" t="s">
        <v>16</v>
      </c>
    </row>
    <row r="156" spans="1:10" ht="15.75">
      <c r="A156" s="12">
        <v>616</v>
      </c>
      <c r="B156" s="13">
        <v>138</v>
      </c>
      <c r="C156" s="14" t="s">
        <v>50</v>
      </c>
      <c r="D156" s="14" t="s">
        <v>39</v>
      </c>
      <c r="E156" s="16" t="s">
        <v>51</v>
      </c>
      <c r="F156" s="14" t="s">
        <v>234</v>
      </c>
      <c r="G156" s="15">
        <v>2011</v>
      </c>
      <c r="H156" s="14" t="s">
        <v>52</v>
      </c>
      <c r="I156" s="14" t="s">
        <v>15</v>
      </c>
      <c r="J156" s="14" t="s">
        <v>16</v>
      </c>
    </row>
    <row r="157" spans="1:10" ht="15.75">
      <c r="A157" s="12">
        <v>617</v>
      </c>
      <c r="B157" s="13">
        <v>226</v>
      </c>
      <c r="C157" s="14" t="s">
        <v>220</v>
      </c>
      <c r="D157" s="14" t="s">
        <v>11</v>
      </c>
      <c r="E157" s="16" t="s">
        <v>221</v>
      </c>
      <c r="F157" s="14" t="s">
        <v>229</v>
      </c>
      <c r="G157" s="17">
        <v>2012</v>
      </c>
      <c r="H157" s="14" t="s">
        <v>221</v>
      </c>
      <c r="I157" s="16" t="s">
        <v>15</v>
      </c>
      <c r="J157" s="14" t="s">
        <v>16</v>
      </c>
    </row>
    <row r="158" spans="1:10" ht="15.75">
      <c r="A158" s="12">
        <v>618</v>
      </c>
      <c r="B158" s="13">
        <v>108</v>
      </c>
      <c r="C158" s="14" t="s">
        <v>235</v>
      </c>
      <c r="D158" s="14" t="s">
        <v>11</v>
      </c>
      <c r="E158" s="16" t="s">
        <v>35</v>
      </c>
      <c r="F158" s="14" t="s">
        <v>236</v>
      </c>
      <c r="G158" s="15">
        <v>2012</v>
      </c>
      <c r="H158" s="14" t="s">
        <v>237</v>
      </c>
      <c r="I158" s="14" t="s">
        <v>15</v>
      </c>
      <c r="J158" s="14" t="s">
        <v>16</v>
      </c>
    </row>
    <row r="159" spans="1:10" ht="15.75">
      <c r="A159" s="12">
        <v>619</v>
      </c>
      <c r="B159" s="13">
        <v>203</v>
      </c>
      <c r="C159" s="14" t="s">
        <v>57</v>
      </c>
      <c r="D159" s="14" t="s">
        <v>11</v>
      </c>
      <c r="E159" s="14" t="s">
        <v>58</v>
      </c>
      <c r="F159" s="14" t="s">
        <v>236</v>
      </c>
      <c r="G159" s="17">
        <v>2012</v>
      </c>
      <c r="H159" s="14" t="s">
        <v>60</v>
      </c>
      <c r="I159" s="16" t="s">
        <v>15</v>
      </c>
      <c r="J159" s="14" t="s">
        <v>16</v>
      </c>
    </row>
    <row r="160" spans="1:10" ht="15.75">
      <c r="A160" s="12">
        <v>620</v>
      </c>
      <c r="B160" s="13">
        <v>7</v>
      </c>
      <c r="C160" s="14" t="s">
        <v>238</v>
      </c>
      <c r="D160" s="14" t="s">
        <v>11</v>
      </c>
      <c r="E160" s="14" t="s">
        <v>174</v>
      </c>
      <c r="F160" s="14" t="s">
        <v>236</v>
      </c>
      <c r="G160" s="17">
        <v>2012</v>
      </c>
      <c r="H160" s="14" t="s">
        <v>239</v>
      </c>
      <c r="I160" s="14" t="s">
        <v>15</v>
      </c>
      <c r="J160" s="14" t="s">
        <v>16</v>
      </c>
    </row>
    <row r="161" spans="1:10" ht="15.75">
      <c r="A161" s="12">
        <v>621</v>
      </c>
      <c r="B161" s="13">
        <v>28</v>
      </c>
      <c r="C161" s="14" t="s">
        <v>240</v>
      </c>
      <c r="D161" s="14" t="s">
        <v>11</v>
      </c>
      <c r="E161" s="14" t="s">
        <v>18</v>
      </c>
      <c r="F161" s="14" t="s">
        <v>236</v>
      </c>
      <c r="G161" s="17">
        <v>2012</v>
      </c>
      <c r="H161" s="14" t="s">
        <v>241</v>
      </c>
      <c r="I161" s="16" t="s">
        <v>15</v>
      </c>
      <c r="J161" s="14" t="s">
        <v>16</v>
      </c>
    </row>
    <row r="162" spans="1:10" ht="15.75">
      <c r="A162" s="12">
        <v>622</v>
      </c>
      <c r="B162" s="13">
        <v>45</v>
      </c>
      <c r="C162" s="14" t="s">
        <v>212</v>
      </c>
      <c r="D162" s="14" t="s">
        <v>11</v>
      </c>
      <c r="E162" s="14" t="s">
        <v>20</v>
      </c>
      <c r="F162" s="14" t="s">
        <v>236</v>
      </c>
      <c r="G162" s="15">
        <v>2012</v>
      </c>
      <c r="H162" s="14" t="s">
        <v>56</v>
      </c>
      <c r="I162" s="14" t="s">
        <v>15</v>
      </c>
      <c r="J162" s="14" t="s">
        <v>16</v>
      </c>
    </row>
    <row r="163" spans="1:10" ht="15.75">
      <c r="A163" s="12">
        <v>623</v>
      </c>
      <c r="B163" s="13">
        <v>55</v>
      </c>
      <c r="C163" s="14" t="s">
        <v>55</v>
      </c>
      <c r="D163" s="14" t="s">
        <v>11</v>
      </c>
      <c r="E163" s="19" t="s">
        <v>20</v>
      </c>
      <c r="F163" s="14" t="s">
        <v>236</v>
      </c>
      <c r="G163" s="17">
        <v>2012</v>
      </c>
      <c r="H163" s="14" t="s">
        <v>56</v>
      </c>
      <c r="I163" s="16" t="s">
        <v>15</v>
      </c>
      <c r="J163" s="14" t="s">
        <v>16</v>
      </c>
    </row>
    <row r="164" spans="1:10" ht="15.75">
      <c r="A164" s="12">
        <v>624</v>
      </c>
      <c r="B164" s="13">
        <v>141</v>
      </c>
      <c r="C164" s="14" t="s">
        <v>187</v>
      </c>
      <c r="D164" s="14" t="s">
        <v>39</v>
      </c>
      <c r="E164" s="14" t="s">
        <v>188</v>
      </c>
      <c r="F164" s="14" t="s">
        <v>236</v>
      </c>
      <c r="G164" s="15">
        <v>2012</v>
      </c>
      <c r="H164" s="14" t="s">
        <v>188</v>
      </c>
      <c r="I164" s="14" t="s">
        <v>15</v>
      </c>
      <c r="J164" s="14" t="s">
        <v>16</v>
      </c>
    </row>
    <row r="165" spans="1:10" ht="15.75">
      <c r="A165" s="12">
        <v>625</v>
      </c>
      <c r="B165" s="13">
        <v>99</v>
      </c>
      <c r="C165" s="14" t="s">
        <v>210</v>
      </c>
      <c r="D165" s="14" t="s">
        <v>11</v>
      </c>
      <c r="E165" s="14" t="s">
        <v>18</v>
      </c>
      <c r="F165" s="14" t="s">
        <v>236</v>
      </c>
      <c r="G165" s="17">
        <v>2012</v>
      </c>
      <c r="H165" s="14" t="s">
        <v>123</v>
      </c>
      <c r="I165" s="16" t="s">
        <v>15</v>
      </c>
      <c r="J165" s="14" t="s">
        <v>16</v>
      </c>
    </row>
    <row r="166" spans="1:10" ht="15.75">
      <c r="A166" s="12">
        <v>626</v>
      </c>
      <c r="B166" s="13">
        <v>162</v>
      </c>
      <c r="C166" s="14" t="s">
        <v>242</v>
      </c>
      <c r="D166" s="14" t="s">
        <v>39</v>
      </c>
      <c r="E166" s="14" t="s">
        <v>46</v>
      </c>
      <c r="F166" s="14" t="s">
        <v>243</v>
      </c>
      <c r="G166" s="15">
        <v>2012</v>
      </c>
      <c r="H166" s="14" t="s">
        <v>46</v>
      </c>
      <c r="I166" s="14" t="s">
        <v>15</v>
      </c>
      <c r="J166" s="14" t="s">
        <v>186</v>
      </c>
    </row>
    <row r="167" spans="1:10" ht="15.75">
      <c r="A167" s="12">
        <v>627</v>
      </c>
      <c r="B167" s="13">
        <v>60</v>
      </c>
      <c r="C167" s="14" t="s">
        <v>218</v>
      </c>
      <c r="D167" s="14" t="s">
        <v>11</v>
      </c>
      <c r="E167" s="19" t="s">
        <v>18</v>
      </c>
      <c r="F167" s="14" t="s">
        <v>244</v>
      </c>
      <c r="G167" s="17">
        <v>2012</v>
      </c>
      <c r="H167" s="14" t="s">
        <v>71</v>
      </c>
      <c r="I167" s="16" t="s">
        <v>26</v>
      </c>
      <c r="J167" s="14" t="s">
        <v>16</v>
      </c>
    </row>
    <row r="168" spans="1:10" ht="15.75">
      <c r="A168" s="12">
        <v>628</v>
      </c>
      <c r="B168" s="13">
        <v>126</v>
      </c>
      <c r="C168" s="14" t="s">
        <v>97</v>
      </c>
      <c r="D168" s="14" t="s">
        <v>11</v>
      </c>
      <c r="E168" s="14" t="s">
        <v>98</v>
      </c>
      <c r="F168" s="14" t="s">
        <v>244</v>
      </c>
      <c r="G168" s="15">
        <v>2012</v>
      </c>
      <c r="H168" s="14" t="s">
        <v>71</v>
      </c>
      <c r="I168" s="14" t="s">
        <v>15</v>
      </c>
      <c r="J168" s="14" t="s">
        <v>16</v>
      </c>
    </row>
    <row r="169" spans="1:10" ht="15.75">
      <c r="A169" s="12">
        <v>629</v>
      </c>
      <c r="B169" s="13">
        <v>128</v>
      </c>
      <c r="C169" s="14" t="s">
        <v>97</v>
      </c>
      <c r="D169" s="14" t="s">
        <v>11</v>
      </c>
      <c r="E169" s="14" t="s">
        <v>98</v>
      </c>
      <c r="F169" s="14" t="s">
        <v>102</v>
      </c>
      <c r="G169" s="17">
        <v>2012</v>
      </c>
      <c r="H169" s="14" t="s">
        <v>99</v>
      </c>
      <c r="I169" s="16" t="s">
        <v>15</v>
      </c>
      <c r="J169" s="14" t="s">
        <v>78</v>
      </c>
    </row>
    <row r="170" spans="1:10" ht="15.75">
      <c r="A170" s="12">
        <v>630</v>
      </c>
      <c r="B170" s="13">
        <v>97</v>
      </c>
      <c r="C170" s="14" t="s">
        <v>167</v>
      </c>
      <c r="D170" s="14" t="s">
        <v>11</v>
      </c>
      <c r="E170" s="14" t="s">
        <v>18</v>
      </c>
      <c r="F170" s="14" t="s">
        <v>102</v>
      </c>
      <c r="G170" s="15">
        <v>2012</v>
      </c>
      <c r="H170" s="14" t="s">
        <v>169</v>
      </c>
      <c r="I170" s="14" t="s">
        <v>15</v>
      </c>
      <c r="J170" s="14" t="s">
        <v>90</v>
      </c>
    </row>
    <row r="171" spans="1:10" ht="15.75">
      <c r="A171" s="12">
        <v>631</v>
      </c>
      <c r="B171" s="13">
        <v>171</v>
      </c>
      <c r="C171" s="14" t="s">
        <v>245</v>
      </c>
      <c r="D171" s="14" t="s">
        <v>11</v>
      </c>
      <c r="E171" s="14" t="s">
        <v>165</v>
      </c>
      <c r="F171" s="14" t="s">
        <v>102</v>
      </c>
      <c r="G171" s="17">
        <v>2012</v>
      </c>
      <c r="H171" s="14" t="s">
        <v>56</v>
      </c>
      <c r="I171" s="16" t="s">
        <v>15</v>
      </c>
      <c r="J171" s="14" t="s">
        <v>78</v>
      </c>
    </row>
    <row r="172" spans="1:10" ht="15.75">
      <c r="A172" s="12">
        <v>632</v>
      </c>
      <c r="B172" s="13">
        <v>150</v>
      </c>
      <c r="C172" s="14" t="s">
        <v>47</v>
      </c>
      <c r="D172" s="14" t="s">
        <v>39</v>
      </c>
      <c r="E172" s="14" t="s">
        <v>40</v>
      </c>
      <c r="F172" s="14" t="s">
        <v>102</v>
      </c>
      <c r="G172" s="17">
        <v>2012</v>
      </c>
      <c r="H172" s="14" t="s">
        <v>40</v>
      </c>
      <c r="I172" s="16" t="s">
        <v>15</v>
      </c>
      <c r="J172" s="14" t="s">
        <v>78</v>
      </c>
    </row>
    <row r="173" spans="1:10" ht="15.75">
      <c r="A173" s="12">
        <v>633</v>
      </c>
      <c r="B173" s="13">
        <v>132</v>
      </c>
      <c r="C173" s="14" t="s">
        <v>50</v>
      </c>
      <c r="D173" s="14" t="s">
        <v>39</v>
      </c>
      <c r="E173" s="14" t="s">
        <v>51</v>
      </c>
      <c r="F173" s="14" t="s">
        <v>102</v>
      </c>
      <c r="G173" s="17">
        <v>2011</v>
      </c>
      <c r="H173" s="14" t="s">
        <v>52</v>
      </c>
      <c r="I173" s="16" t="s">
        <v>15</v>
      </c>
      <c r="J173" s="14" t="s">
        <v>78</v>
      </c>
    </row>
    <row r="174" spans="1:10" ht="15.75">
      <c r="A174" s="12">
        <v>634</v>
      </c>
      <c r="B174" s="13">
        <v>207</v>
      </c>
      <c r="C174" s="14" t="s">
        <v>72</v>
      </c>
      <c r="D174" s="14" t="s">
        <v>11</v>
      </c>
      <c r="E174" s="14" t="s">
        <v>58</v>
      </c>
      <c r="F174" s="14" t="s">
        <v>246</v>
      </c>
      <c r="G174" s="15">
        <v>2012</v>
      </c>
      <c r="H174" s="14" t="s">
        <v>58</v>
      </c>
      <c r="I174" s="14" t="s">
        <v>29</v>
      </c>
      <c r="J174" s="14" t="s">
        <v>78</v>
      </c>
    </row>
    <row r="175" spans="1:10" ht="15.75">
      <c r="A175" s="12">
        <v>635</v>
      </c>
      <c r="B175" s="13">
        <v>102</v>
      </c>
      <c r="C175" s="14" t="s">
        <v>247</v>
      </c>
      <c r="D175" s="14" t="s">
        <v>11</v>
      </c>
      <c r="E175" s="14" t="s">
        <v>35</v>
      </c>
      <c r="F175" s="14" t="s">
        <v>248</v>
      </c>
      <c r="G175" s="17">
        <v>2012</v>
      </c>
      <c r="H175" s="14" t="s">
        <v>35</v>
      </c>
      <c r="I175" s="14" t="s">
        <v>15</v>
      </c>
      <c r="J175" s="14" t="s">
        <v>249</v>
      </c>
    </row>
    <row r="176" spans="1:10" ht="15.75">
      <c r="A176" s="12">
        <v>636</v>
      </c>
      <c r="B176" s="13">
        <v>9</v>
      </c>
      <c r="C176" s="14" t="s">
        <v>250</v>
      </c>
      <c r="D176" s="14" t="s">
        <v>11</v>
      </c>
      <c r="E176" s="14" t="s">
        <v>251</v>
      </c>
      <c r="F176" s="14" t="s">
        <v>252</v>
      </c>
      <c r="G176" s="15">
        <v>2012</v>
      </c>
      <c r="H176" s="14" t="s">
        <v>251</v>
      </c>
      <c r="I176" s="14" t="s">
        <v>29</v>
      </c>
      <c r="J176" s="14" t="s">
        <v>249</v>
      </c>
    </row>
    <row r="177" spans="1:10" ht="15.75">
      <c r="A177" s="12">
        <v>637</v>
      </c>
      <c r="B177" s="13">
        <v>172</v>
      </c>
      <c r="C177" s="14" t="s">
        <v>253</v>
      </c>
      <c r="D177" s="14" t="s">
        <v>11</v>
      </c>
      <c r="E177" s="14" t="s">
        <v>18</v>
      </c>
      <c r="F177" s="14" t="s">
        <v>82</v>
      </c>
      <c r="G177" s="17">
        <v>2012</v>
      </c>
      <c r="H177" s="14" t="s">
        <v>18</v>
      </c>
      <c r="I177" s="16" t="s">
        <v>29</v>
      </c>
      <c r="J177" s="14" t="s">
        <v>90</v>
      </c>
    </row>
    <row r="178" spans="1:10" ht="15.75">
      <c r="A178" s="12">
        <v>638</v>
      </c>
      <c r="B178" s="13">
        <v>95</v>
      </c>
      <c r="C178" s="14" t="s">
        <v>142</v>
      </c>
      <c r="D178" s="14" t="s">
        <v>11</v>
      </c>
      <c r="E178" s="14" t="s">
        <v>143</v>
      </c>
      <c r="F178" s="14" t="s">
        <v>254</v>
      </c>
      <c r="G178" s="15">
        <v>2012</v>
      </c>
      <c r="H178" s="14" t="s">
        <v>123</v>
      </c>
      <c r="I178" s="14" t="s">
        <v>15</v>
      </c>
      <c r="J178" s="14" t="s">
        <v>90</v>
      </c>
    </row>
    <row r="179" spans="1:10" ht="15.75">
      <c r="A179" s="12">
        <v>639</v>
      </c>
      <c r="B179" s="13">
        <v>169</v>
      </c>
      <c r="C179" s="14" t="s">
        <v>205</v>
      </c>
      <c r="D179" s="14" t="s">
        <v>11</v>
      </c>
      <c r="E179" s="16" t="s">
        <v>18</v>
      </c>
      <c r="F179" s="14" t="s">
        <v>255</v>
      </c>
      <c r="G179" s="17">
        <v>2012</v>
      </c>
      <c r="H179" s="14" t="s">
        <v>56</v>
      </c>
      <c r="I179" s="16" t="s">
        <v>29</v>
      </c>
      <c r="J179" s="14" t="s">
        <v>256</v>
      </c>
    </row>
    <row r="180" spans="1:10" ht="15.75">
      <c r="A180" s="12">
        <v>640</v>
      </c>
      <c r="B180" s="13">
        <v>46</v>
      </c>
      <c r="C180" s="14" t="s">
        <v>212</v>
      </c>
      <c r="D180" s="14" t="s">
        <v>11</v>
      </c>
      <c r="E180" s="16" t="s">
        <v>20</v>
      </c>
      <c r="F180" s="14" t="s">
        <v>145</v>
      </c>
      <c r="G180" s="15">
        <v>2012</v>
      </c>
      <c r="H180" s="14" t="s">
        <v>56</v>
      </c>
      <c r="I180" s="14" t="s">
        <v>15</v>
      </c>
      <c r="J180" s="14" t="s">
        <v>90</v>
      </c>
    </row>
    <row r="181" spans="1:10" ht="15.75">
      <c r="A181" s="12">
        <v>641</v>
      </c>
      <c r="B181" s="13">
        <v>50</v>
      </c>
      <c r="C181" s="14" t="s">
        <v>110</v>
      </c>
      <c r="D181" s="14" t="s">
        <v>11</v>
      </c>
      <c r="E181" s="20" t="s">
        <v>20</v>
      </c>
      <c r="F181" s="14" t="s">
        <v>145</v>
      </c>
      <c r="G181" s="17">
        <v>2012</v>
      </c>
      <c r="H181" s="14" t="s">
        <v>20</v>
      </c>
      <c r="I181" s="16" t="s">
        <v>15</v>
      </c>
      <c r="J181" s="14" t="s">
        <v>90</v>
      </c>
    </row>
    <row r="182" spans="1:10" ht="15.75">
      <c r="A182" s="12">
        <v>642</v>
      </c>
      <c r="B182" s="13">
        <v>167</v>
      </c>
      <c r="C182" s="14" t="s">
        <v>181</v>
      </c>
      <c r="D182" s="14" t="s">
        <v>11</v>
      </c>
      <c r="E182" s="20" t="s">
        <v>18</v>
      </c>
      <c r="F182" s="14" t="s">
        <v>145</v>
      </c>
      <c r="G182" s="15">
        <v>2012</v>
      </c>
      <c r="H182" s="14" t="s">
        <v>139</v>
      </c>
      <c r="I182" s="14" t="s">
        <v>15</v>
      </c>
      <c r="J182" s="14" t="s">
        <v>90</v>
      </c>
    </row>
    <row r="183" spans="1:10" ht="15.75">
      <c r="A183" s="12">
        <v>643</v>
      </c>
      <c r="B183" s="13">
        <v>177</v>
      </c>
      <c r="C183" s="14" t="s">
        <v>257</v>
      </c>
      <c r="D183" s="14" t="s">
        <v>11</v>
      </c>
      <c r="E183" s="16" t="s">
        <v>192</v>
      </c>
      <c r="F183" s="14" t="s">
        <v>145</v>
      </c>
      <c r="G183" s="17">
        <v>2012</v>
      </c>
      <c r="H183" s="14" t="s">
        <v>192</v>
      </c>
      <c r="I183" s="16" t="s">
        <v>29</v>
      </c>
      <c r="J183" s="14" t="s">
        <v>90</v>
      </c>
    </row>
    <row r="184" spans="1:10" ht="15.75">
      <c r="A184" s="12">
        <v>644</v>
      </c>
      <c r="B184" s="13">
        <v>69</v>
      </c>
      <c r="C184" s="14" t="s">
        <v>230</v>
      </c>
      <c r="D184" s="14" t="s">
        <v>39</v>
      </c>
      <c r="E184" s="16" t="s">
        <v>113</v>
      </c>
      <c r="F184" s="14" t="s">
        <v>145</v>
      </c>
      <c r="G184" s="15">
        <v>2011</v>
      </c>
      <c r="H184" s="14" t="s">
        <v>113</v>
      </c>
      <c r="I184" s="14" t="s">
        <v>15</v>
      </c>
      <c r="J184" s="14" t="s">
        <v>90</v>
      </c>
    </row>
    <row r="185" spans="1:10" ht="15.75">
      <c r="A185" s="12">
        <v>645</v>
      </c>
      <c r="B185" s="13">
        <v>199</v>
      </c>
      <c r="C185" s="14" t="s">
        <v>144</v>
      </c>
      <c r="D185" s="14" t="s">
        <v>11</v>
      </c>
      <c r="E185" s="16" t="s">
        <v>58</v>
      </c>
      <c r="F185" s="14" t="s">
        <v>145</v>
      </c>
      <c r="G185" s="17">
        <v>2010</v>
      </c>
      <c r="H185" s="14" t="s">
        <v>146</v>
      </c>
      <c r="I185" s="16" t="s">
        <v>15</v>
      </c>
      <c r="J185" s="14" t="s">
        <v>90</v>
      </c>
    </row>
    <row r="186" spans="1:10" ht="15.75">
      <c r="A186" s="12">
        <v>646</v>
      </c>
      <c r="B186" s="13">
        <v>139</v>
      </c>
      <c r="C186" s="14" t="s">
        <v>50</v>
      </c>
      <c r="D186" s="14" t="s">
        <v>39</v>
      </c>
      <c r="E186" s="16" t="s">
        <v>51</v>
      </c>
      <c r="F186" s="14" t="s">
        <v>145</v>
      </c>
      <c r="G186" s="15">
        <v>2009</v>
      </c>
      <c r="H186" s="14" t="s">
        <v>52</v>
      </c>
      <c r="I186" s="14" t="s">
        <v>15</v>
      </c>
      <c r="J186" s="14" t="s">
        <v>90</v>
      </c>
    </row>
    <row r="187" spans="1:10" ht="15.75">
      <c r="A187" s="12">
        <v>647</v>
      </c>
      <c r="B187" s="13">
        <v>38</v>
      </c>
      <c r="C187" s="14" t="s">
        <v>156</v>
      </c>
      <c r="D187" s="14" t="s">
        <v>39</v>
      </c>
      <c r="E187" s="16" t="s">
        <v>157</v>
      </c>
      <c r="F187" s="14" t="s">
        <v>258</v>
      </c>
      <c r="G187" s="17">
        <v>2011</v>
      </c>
      <c r="H187" s="14" t="s">
        <v>259</v>
      </c>
      <c r="I187" s="14" t="s">
        <v>15</v>
      </c>
      <c r="J187" s="14" t="s">
        <v>90</v>
      </c>
    </row>
    <row r="188" spans="1:10" ht="15.75">
      <c r="A188" s="12">
        <v>648</v>
      </c>
      <c r="B188" s="13">
        <v>133</v>
      </c>
      <c r="C188" s="14" t="s">
        <v>50</v>
      </c>
      <c r="D188" s="14" t="s">
        <v>39</v>
      </c>
      <c r="E188" s="16" t="s">
        <v>51</v>
      </c>
      <c r="F188" s="14" t="s">
        <v>258</v>
      </c>
      <c r="G188" s="15">
        <v>2011</v>
      </c>
      <c r="H188" s="14" t="s">
        <v>52</v>
      </c>
      <c r="I188" s="14" t="s">
        <v>15</v>
      </c>
      <c r="J188" s="14" t="s">
        <v>90</v>
      </c>
    </row>
    <row r="189" spans="1:10" ht="15.75">
      <c r="A189" s="12">
        <v>701</v>
      </c>
      <c r="B189" s="13">
        <v>34</v>
      </c>
      <c r="C189" s="14" t="s">
        <v>156</v>
      </c>
      <c r="D189" s="14" t="s">
        <v>39</v>
      </c>
      <c r="E189" s="16" t="s">
        <v>157</v>
      </c>
      <c r="F189" s="14" t="s">
        <v>13</v>
      </c>
      <c r="G189" s="17">
        <v>2012</v>
      </c>
      <c r="H189" s="14" t="s">
        <v>159</v>
      </c>
      <c r="I189" s="16" t="s">
        <v>29</v>
      </c>
      <c r="J189" s="16" t="s">
        <v>16</v>
      </c>
    </row>
    <row r="190" spans="1:10" ht="15.75">
      <c r="A190" s="12">
        <v>702</v>
      </c>
      <c r="B190" s="13">
        <v>118</v>
      </c>
      <c r="C190" s="14" t="s">
        <v>260</v>
      </c>
      <c r="D190" s="14" t="s">
        <v>11</v>
      </c>
      <c r="E190" s="14" t="s">
        <v>18</v>
      </c>
      <c r="F190" s="14" t="s">
        <v>13</v>
      </c>
      <c r="G190" s="15">
        <v>2012</v>
      </c>
      <c r="H190" s="14" t="s">
        <v>18</v>
      </c>
      <c r="I190" s="14" t="s">
        <v>29</v>
      </c>
      <c r="J190" s="14" t="s">
        <v>16</v>
      </c>
    </row>
    <row r="191" spans="1:10" ht="15.75">
      <c r="A191" s="12">
        <v>703</v>
      </c>
      <c r="B191" s="13">
        <v>211</v>
      </c>
      <c r="C191" s="14" t="s">
        <v>72</v>
      </c>
      <c r="D191" s="14" t="s">
        <v>11</v>
      </c>
      <c r="E191" s="14" t="s">
        <v>58</v>
      </c>
      <c r="F191" s="14" t="s">
        <v>13</v>
      </c>
      <c r="G191" s="17">
        <v>2012</v>
      </c>
      <c r="H191" s="14" t="s">
        <v>56</v>
      </c>
      <c r="I191" s="16" t="s">
        <v>29</v>
      </c>
      <c r="J191" s="14" t="s">
        <v>16</v>
      </c>
    </row>
    <row r="192" spans="1:10" ht="15.75">
      <c r="A192" s="12">
        <v>704</v>
      </c>
      <c r="B192" s="13">
        <v>19</v>
      </c>
      <c r="C192" s="14" t="s">
        <v>261</v>
      </c>
      <c r="D192" s="14" t="s">
        <v>11</v>
      </c>
      <c r="E192" s="14" t="s">
        <v>86</v>
      </c>
      <c r="F192" s="14" t="s">
        <v>13</v>
      </c>
      <c r="G192" s="15">
        <v>2012</v>
      </c>
      <c r="H192" s="14" t="s">
        <v>86</v>
      </c>
      <c r="I192" s="14" t="s">
        <v>126</v>
      </c>
      <c r="J192" s="14" t="s">
        <v>16</v>
      </c>
    </row>
    <row r="193" spans="1:10" ht="15.75">
      <c r="A193" s="12">
        <v>705</v>
      </c>
      <c r="B193" s="13">
        <v>10</v>
      </c>
      <c r="C193" s="14" t="s">
        <v>262</v>
      </c>
      <c r="D193" s="14" t="s">
        <v>11</v>
      </c>
      <c r="E193" s="14" t="s">
        <v>251</v>
      </c>
      <c r="F193" s="14" t="s">
        <v>13</v>
      </c>
      <c r="G193" s="17">
        <v>2012</v>
      </c>
      <c r="H193" s="14" t="s">
        <v>251</v>
      </c>
      <c r="I193" s="16" t="s">
        <v>29</v>
      </c>
      <c r="J193" s="14" t="s">
        <v>16</v>
      </c>
    </row>
    <row r="194" spans="1:10" ht="15.75">
      <c r="A194" s="12">
        <v>706</v>
      </c>
      <c r="B194" s="13">
        <v>35</v>
      </c>
      <c r="C194" s="14" t="s">
        <v>156</v>
      </c>
      <c r="D194" s="14" t="s">
        <v>39</v>
      </c>
      <c r="E194" s="14" t="s">
        <v>157</v>
      </c>
      <c r="F194" s="14" t="s">
        <v>263</v>
      </c>
      <c r="G194" s="15">
        <v>2012</v>
      </c>
      <c r="H194" s="14" t="s">
        <v>159</v>
      </c>
      <c r="I194" s="14" t="s">
        <v>15</v>
      </c>
      <c r="J194" s="14" t="s">
        <v>16</v>
      </c>
    </row>
    <row r="195" spans="1:10" ht="15.75">
      <c r="A195" s="12">
        <v>707</v>
      </c>
      <c r="B195" s="13">
        <v>230</v>
      </c>
      <c r="C195" s="14" t="s">
        <v>264</v>
      </c>
      <c r="D195" s="14" t="s">
        <v>39</v>
      </c>
      <c r="E195" s="14" t="s">
        <v>198</v>
      </c>
      <c r="F195" s="14" t="s">
        <v>265</v>
      </c>
      <c r="G195" s="17">
        <v>2012</v>
      </c>
      <c r="H195" s="14" t="s">
        <v>200</v>
      </c>
      <c r="I195" s="16" t="s">
        <v>26</v>
      </c>
      <c r="J195" s="16" t="s">
        <v>16</v>
      </c>
    </row>
    <row r="196" spans="1:10" ht="15.75">
      <c r="A196" s="12">
        <v>708</v>
      </c>
      <c r="B196" s="13">
        <v>228</v>
      </c>
      <c r="C196" s="14" t="s">
        <v>266</v>
      </c>
      <c r="D196" s="14" t="s">
        <v>39</v>
      </c>
      <c r="E196" s="14" t="s">
        <v>198</v>
      </c>
      <c r="F196" s="14" t="s">
        <v>265</v>
      </c>
      <c r="G196" s="15">
        <v>2012</v>
      </c>
      <c r="H196" s="14" t="s">
        <v>200</v>
      </c>
      <c r="I196" s="14" t="s">
        <v>204</v>
      </c>
      <c r="J196" s="14" t="s">
        <v>16</v>
      </c>
    </row>
    <row r="197" spans="1:10" ht="15.75">
      <c r="A197" s="12">
        <v>709</v>
      </c>
      <c r="B197" s="13">
        <v>33</v>
      </c>
      <c r="C197" s="14" t="s">
        <v>156</v>
      </c>
      <c r="D197" s="14" t="s">
        <v>39</v>
      </c>
      <c r="E197" s="14" t="s">
        <v>157</v>
      </c>
      <c r="F197" s="14" t="s">
        <v>127</v>
      </c>
      <c r="G197" s="17">
        <v>2012</v>
      </c>
      <c r="H197" s="14" t="s">
        <v>159</v>
      </c>
      <c r="I197" s="16" t="s">
        <v>15</v>
      </c>
      <c r="J197" s="14" t="s">
        <v>16</v>
      </c>
    </row>
    <row r="198" spans="1:10" ht="15.75">
      <c r="A198" s="12">
        <v>710</v>
      </c>
      <c r="B198" s="13">
        <v>54</v>
      </c>
      <c r="C198" s="14" t="s">
        <v>107</v>
      </c>
      <c r="D198" s="14" t="s">
        <v>11</v>
      </c>
      <c r="E198" s="14" t="s">
        <v>18</v>
      </c>
      <c r="F198" s="14" t="s">
        <v>127</v>
      </c>
      <c r="G198" s="15">
        <v>2012</v>
      </c>
      <c r="H198" s="14" t="s">
        <v>18</v>
      </c>
      <c r="I198" s="14" t="s">
        <v>15</v>
      </c>
      <c r="J198" s="14" t="s">
        <v>16</v>
      </c>
    </row>
    <row r="199" spans="1:10" ht="15.75">
      <c r="A199" s="12">
        <v>711</v>
      </c>
      <c r="B199" s="13">
        <v>194</v>
      </c>
      <c r="C199" s="14" t="s">
        <v>69</v>
      </c>
      <c r="D199" s="14" t="s">
        <v>11</v>
      </c>
      <c r="E199" s="14" t="s">
        <v>58</v>
      </c>
      <c r="F199" s="14" t="s">
        <v>267</v>
      </c>
      <c r="G199" s="15">
        <v>2012</v>
      </c>
      <c r="H199" s="14" t="s">
        <v>60</v>
      </c>
      <c r="I199" s="16" t="s">
        <v>15</v>
      </c>
      <c r="J199" s="14" t="s">
        <v>115</v>
      </c>
    </row>
    <row r="200" spans="1:10" ht="15.75">
      <c r="A200" s="12">
        <v>712</v>
      </c>
      <c r="B200" s="13">
        <v>85</v>
      </c>
      <c r="C200" s="14" t="s">
        <v>48</v>
      </c>
      <c r="D200" s="14" t="s">
        <v>39</v>
      </c>
      <c r="E200" s="16" t="s">
        <v>49</v>
      </c>
      <c r="F200" s="14" t="s">
        <v>127</v>
      </c>
      <c r="G200" s="15">
        <v>2011</v>
      </c>
      <c r="H200" s="14" t="s">
        <v>49</v>
      </c>
      <c r="I200" s="14" t="s">
        <v>15</v>
      </c>
      <c r="J200" s="14" t="s">
        <v>16</v>
      </c>
    </row>
    <row r="201" spans="1:10" ht="15.75">
      <c r="A201" s="12">
        <v>713</v>
      </c>
      <c r="B201" s="13">
        <v>142</v>
      </c>
      <c r="C201" s="14" t="s">
        <v>187</v>
      </c>
      <c r="D201" s="14" t="s">
        <v>39</v>
      </c>
      <c r="E201" s="16" t="s">
        <v>188</v>
      </c>
      <c r="F201" s="14" t="s">
        <v>127</v>
      </c>
      <c r="G201" s="17">
        <v>2011</v>
      </c>
      <c r="H201" s="14" t="s">
        <v>188</v>
      </c>
      <c r="I201" s="16" t="s">
        <v>15</v>
      </c>
      <c r="J201" s="14" t="s">
        <v>16</v>
      </c>
    </row>
    <row r="202" spans="1:10" ht="15.75">
      <c r="A202" s="12">
        <v>714</v>
      </c>
      <c r="B202" s="13">
        <v>66</v>
      </c>
      <c r="C202" s="14" t="s">
        <v>230</v>
      </c>
      <c r="D202" s="14" t="s">
        <v>39</v>
      </c>
      <c r="E202" s="16" t="s">
        <v>113</v>
      </c>
      <c r="F202" s="14" t="s">
        <v>127</v>
      </c>
      <c r="G202" s="15">
        <v>2012</v>
      </c>
      <c r="H202" s="14" t="s">
        <v>113</v>
      </c>
      <c r="I202" s="14" t="s">
        <v>15</v>
      </c>
      <c r="J202" s="14" t="s">
        <v>16</v>
      </c>
    </row>
    <row r="203" spans="1:10" ht="15.75">
      <c r="A203" s="12">
        <v>715</v>
      </c>
      <c r="B203" s="13">
        <v>148</v>
      </c>
      <c r="C203" s="14" t="s">
        <v>151</v>
      </c>
      <c r="D203" s="14" t="s">
        <v>39</v>
      </c>
      <c r="E203" s="16" t="s">
        <v>40</v>
      </c>
      <c r="F203" s="14" t="s">
        <v>127</v>
      </c>
      <c r="G203" s="17">
        <v>2012</v>
      </c>
      <c r="H203" s="14" t="s">
        <v>40</v>
      </c>
      <c r="I203" s="16" t="s">
        <v>15</v>
      </c>
      <c r="J203" s="14" t="s">
        <v>16</v>
      </c>
    </row>
    <row r="204" spans="1:10" ht="15.75">
      <c r="A204" s="12">
        <v>716</v>
      </c>
      <c r="B204" s="13">
        <v>12</v>
      </c>
      <c r="C204" s="14" t="s">
        <v>121</v>
      </c>
      <c r="D204" s="14" t="s">
        <v>11</v>
      </c>
      <c r="E204" s="16" t="s">
        <v>18</v>
      </c>
      <c r="F204" s="14" t="s">
        <v>127</v>
      </c>
      <c r="G204" s="15">
        <v>2012</v>
      </c>
      <c r="H204" s="14" t="s">
        <v>123</v>
      </c>
      <c r="I204" s="14" t="s">
        <v>29</v>
      </c>
      <c r="J204" s="14" t="s">
        <v>16</v>
      </c>
    </row>
    <row r="205" spans="1:10" ht="15.75">
      <c r="A205" s="12">
        <v>717</v>
      </c>
      <c r="B205" s="13">
        <v>231</v>
      </c>
      <c r="C205" s="14" t="s">
        <v>203</v>
      </c>
      <c r="D205" s="14" t="s">
        <v>39</v>
      </c>
      <c r="E205" s="16" t="s">
        <v>198</v>
      </c>
      <c r="F205" s="14" t="s">
        <v>127</v>
      </c>
      <c r="G205" s="17">
        <v>2012</v>
      </c>
      <c r="H205" s="14" t="s">
        <v>200</v>
      </c>
      <c r="I205" s="16" t="s">
        <v>126</v>
      </c>
      <c r="J205" s="16" t="s">
        <v>16</v>
      </c>
    </row>
    <row r="206" spans="1:10" ht="15.75">
      <c r="A206" s="12">
        <v>718</v>
      </c>
      <c r="B206" s="13">
        <v>163</v>
      </c>
      <c r="C206" s="14" t="s">
        <v>242</v>
      </c>
      <c r="D206" s="14" t="s">
        <v>39</v>
      </c>
      <c r="E206" s="16" t="s">
        <v>46</v>
      </c>
      <c r="F206" s="14" t="s">
        <v>236</v>
      </c>
      <c r="G206" s="15">
        <v>2011</v>
      </c>
      <c r="H206" s="14" t="s">
        <v>46</v>
      </c>
      <c r="I206" s="14" t="s">
        <v>15</v>
      </c>
      <c r="J206" s="14" t="s">
        <v>16</v>
      </c>
    </row>
    <row r="207" spans="1:10" ht="15.75">
      <c r="A207" s="12">
        <v>719</v>
      </c>
      <c r="B207" s="13">
        <v>164</v>
      </c>
      <c r="C207" s="14" t="s">
        <v>190</v>
      </c>
      <c r="D207" s="14" t="s">
        <v>39</v>
      </c>
      <c r="E207" s="16" t="s">
        <v>46</v>
      </c>
      <c r="F207" s="14" t="s">
        <v>236</v>
      </c>
      <c r="G207" s="17">
        <v>2012</v>
      </c>
      <c r="H207" s="14" t="s">
        <v>46</v>
      </c>
      <c r="I207" s="16" t="s">
        <v>15</v>
      </c>
      <c r="J207" s="14" t="s">
        <v>16</v>
      </c>
    </row>
    <row r="208" spans="1:10" ht="15.75">
      <c r="A208" s="12">
        <v>720</v>
      </c>
      <c r="B208" s="13">
        <v>88</v>
      </c>
      <c r="C208" s="14" t="s">
        <v>81</v>
      </c>
      <c r="D208" s="14" t="s">
        <v>11</v>
      </c>
      <c r="E208" s="16" t="s">
        <v>14</v>
      </c>
      <c r="F208" s="14" t="s">
        <v>236</v>
      </c>
      <c r="G208" s="15">
        <v>2012</v>
      </c>
      <c r="H208" s="14" t="s">
        <v>14</v>
      </c>
      <c r="I208" s="14" t="s">
        <v>15</v>
      </c>
      <c r="J208" s="14" t="s">
        <v>16</v>
      </c>
    </row>
    <row r="209" spans="1:10" ht="15.75">
      <c r="A209" s="12">
        <v>721</v>
      </c>
      <c r="B209" s="13">
        <v>82</v>
      </c>
      <c r="C209" s="14" t="s">
        <v>112</v>
      </c>
      <c r="D209" s="14" t="s">
        <v>39</v>
      </c>
      <c r="E209" s="16" t="s">
        <v>113</v>
      </c>
      <c r="F209" s="14" t="s">
        <v>236</v>
      </c>
      <c r="G209" s="17">
        <v>2012</v>
      </c>
      <c r="H209" s="14" t="s">
        <v>113</v>
      </c>
      <c r="I209" s="16" t="s">
        <v>15</v>
      </c>
      <c r="J209" s="14" t="s">
        <v>16</v>
      </c>
    </row>
    <row r="210" spans="1:10" ht="15.75">
      <c r="A210" s="12">
        <v>722</v>
      </c>
      <c r="B210" s="13">
        <v>201</v>
      </c>
      <c r="C210" s="14" t="s">
        <v>144</v>
      </c>
      <c r="D210" s="14" t="s">
        <v>11</v>
      </c>
      <c r="E210" s="16" t="s">
        <v>58</v>
      </c>
      <c r="F210" s="14" t="s">
        <v>236</v>
      </c>
      <c r="G210" s="15">
        <v>2012</v>
      </c>
      <c r="H210" s="14" t="s">
        <v>106</v>
      </c>
      <c r="I210" s="14" t="s">
        <v>15</v>
      </c>
      <c r="J210" s="14" t="s">
        <v>16</v>
      </c>
    </row>
    <row r="211" spans="1:10" ht="15.75">
      <c r="A211" s="12">
        <v>723</v>
      </c>
      <c r="B211" s="13">
        <v>72</v>
      </c>
      <c r="C211" s="14" t="s">
        <v>136</v>
      </c>
      <c r="D211" s="14" t="s">
        <v>39</v>
      </c>
      <c r="E211" s="16" t="s">
        <v>113</v>
      </c>
      <c r="F211" s="14" t="s">
        <v>236</v>
      </c>
      <c r="G211" s="17">
        <v>2012</v>
      </c>
      <c r="H211" s="14" t="s">
        <v>113</v>
      </c>
      <c r="I211" s="16" t="s">
        <v>15</v>
      </c>
      <c r="J211" s="14" t="s">
        <v>16</v>
      </c>
    </row>
    <row r="212" spans="1:10" ht="15.75">
      <c r="A212" s="12">
        <v>724</v>
      </c>
      <c r="B212" s="13">
        <v>78</v>
      </c>
      <c r="C212" s="14" t="s">
        <v>134</v>
      </c>
      <c r="D212" s="14" t="s">
        <v>39</v>
      </c>
      <c r="E212" s="16" t="s">
        <v>113</v>
      </c>
      <c r="F212" s="14" t="s">
        <v>236</v>
      </c>
      <c r="G212" s="15">
        <v>2012</v>
      </c>
      <c r="H212" s="14" t="s">
        <v>113</v>
      </c>
      <c r="I212" s="14" t="s">
        <v>15</v>
      </c>
      <c r="J212" s="14" t="s">
        <v>16</v>
      </c>
    </row>
    <row r="213" spans="1:10" ht="15.75">
      <c r="A213" s="12">
        <v>725</v>
      </c>
      <c r="B213" s="13">
        <v>26</v>
      </c>
      <c r="C213" s="14" t="s">
        <v>135</v>
      </c>
      <c r="D213" s="14" t="s">
        <v>11</v>
      </c>
      <c r="E213" s="16" t="s">
        <v>86</v>
      </c>
      <c r="F213" s="14" t="s">
        <v>236</v>
      </c>
      <c r="G213" s="17">
        <v>2012</v>
      </c>
      <c r="H213" s="14" t="s">
        <v>268</v>
      </c>
      <c r="I213" s="16" t="s">
        <v>29</v>
      </c>
      <c r="J213" s="14" t="s">
        <v>16</v>
      </c>
    </row>
    <row r="214" spans="1:10" ht="15.75">
      <c r="A214" s="12">
        <v>726</v>
      </c>
      <c r="B214" s="13">
        <v>206</v>
      </c>
      <c r="C214" s="14" t="s">
        <v>72</v>
      </c>
      <c r="D214" s="14" t="s">
        <v>11</v>
      </c>
      <c r="E214" s="16" t="s">
        <v>58</v>
      </c>
      <c r="F214" s="14" t="s">
        <v>269</v>
      </c>
      <c r="G214" s="15">
        <v>2012</v>
      </c>
      <c r="H214" s="14" t="s">
        <v>270</v>
      </c>
      <c r="I214" s="14" t="s">
        <v>15</v>
      </c>
      <c r="J214" s="14" t="s">
        <v>16</v>
      </c>
    </row>
    <row r="215" spans="1:10" ht="15.75">
      <c r="A215" s="12">
        <v>727</v>
      </c>
      <c r="B215" s="13">
        <v>30</v>
      </c>
      <c r="C215" s="14" t="s">
        <v>162</v>
      </c>
      <c r="D215" s="14" t="s">
        <v>11</v>
      </c>
      <c r="E215" s="14" t="s">
        <v>18</v>
      </c>
      <c r="F215" s="14" t="s">
        <v>269</v>
      </c>
      <c r="G215" s="17">
        <v>2012</v>
      </c>
      <c r="H215" s="14" t="s">
        <v>271</v>
      </c>
      <c r="I215" s="16" t="s">
        <v>15</v>
      </c>
      <c r="J215" s="14" t="s">
        <v>16</v>
      </c>
    </row>
    <row r="216" spans="1:10" ht="15.75">
      <c r="A216" s="12">
        <v>728</v>
      </c>
      <c r="B216" s="13">
        <v>76</v>
      </c>
      <c r="C216" s="14" t="s">
        <v>213</v>
      </c>
      <c r="D216" s="14" t="s">
        <v>39</v>
      </c>
      <c r="E216" s="14" t="s">
        <v>113</v>
      </c>
      <c r="F216" s="14" t="s">
        <v>269</v>
      </c>
      <c r="G216" s="15">
        <v>2012</v>
      </c>
      <c r="H216" s="14" t="s">
        <v>113</v>
      </c>
      <c r="I216" s="14" t="s">
        <v>15</v>
      </c>
      <c r="J216" s="14" t="s">
        <v>16</v>
      </c>
    </row>
    <row r="217" spans="1:10" ht="15.75">
      <c r="A217" s="12">
        <v>729</v>
      </c>
      <c r="B217" s="13">
        <v>53</v>
      </c>
      <c r="C217" s="14" t="s">
        <v>107</v>
      </c>
      <c r="D217" s="14" t="s">
        <v>11</v>
      </c>
      <c r="E217" s="14" t="s">
        <v>18</v>
      </c>
      <c r="F217" s="14" t="s">
        <v>272</v>
      </c>
      <c r="G217" s="17">
        <v>2012</v>
      </c>
      <c r="H217" s="14" t="s">
        <v>18</v>
      </c>
      <c r="I217" s="16" t="s">
        <v>15</v>
      </c>
      <c r="J217" s="14" t="s">
        <v>78</v>
      </c>
    </row>
    <row r="218" spans="1:10" ht="15.75">
      <c r="A218" s="12">
        <v>730</v>
      </c>
      <c r="B218" s="13">
        <v>67</v>
      </c>
      <c r="C218" s="14" t="s">
        <v>230</v>
      </c>
      <c r="D218" s="14" t="s">
        <v>39</v>
      </c>
      <c r="E218" s="14" t="s">
        <v>113</v>
      </c>
      <c r="F218" s="14" t="s">
        <v>207</v>
      </c>
      <c r="G218" s="15">
        <v>2012</v>
      </c>
      <c r="H218" s="14" t="s">
        <v>113</v>
      </c>
      <c r="I218" s="14" t="s">
        <v>15</v>
      </c>
      <c r="J218" s="14" t="s">
        <v>78</v>
      </c>
    </row>
    <row r="219" spans="1:10" ht="15.75">
      <c r="A219" s="12">
        <v>731</v>
      </c>
      <c r="B219" s="13">
        <v>175</v>
      </c>
      <c r="C219" s="14" t="s">
        <v>44</v>
      </c>
      <c r="D219" s="14" t="s">
        <v>11</v>
      </c>
      <c r="E219" s="16" t="s">
        <v>18</v>
      </c>
      <c r="F219" s="14" t="s">
        <v>207</v>
      </c>
      <c r="G219" s="17">
        <v>2012</v>
      </c>
      <c r="H219" s="14" t="s">
        <v>99</v>
      </c>
      <c r="I219" s="16" t="s">
        <v>15</v>
      </c>
      <c r="J219" s="14" t="s">
        <v>78</v>
      </c>
    </row>
    <row r="220" spans="1:10" ht="15.75">
      <c r="A220" s="12">
        <v>732</v>
      </c>
      <c r="B220" s="13">
        <v>29</v>
      </c>
      <c r="C220" s="14" t="s">
        <v>162</v>
      </c>
      <c r="D220" s="14" t="s">
        <v>11</v>
      </c>
      <c r="E220" s="16" t="s">
        <v>18</v>
      </c>
      <c r="F220" s="14" t="s">
        <v>163</v>
      </c>
      <c r="G220" s="15">
        <v>2012</v>
      </c>
      <c r="H220" s="14" t="s">
        <v>104</v>
      </c>
      <c r="I220" s="16" t="s">
        <v>29</v>
      </c>
      <c r="J220" s="14" t="s">
        <v>78</v>
      </c>
    </row>
    <row r="221" spans="1:10" ht="15.75">
      <c r="A221" s="12">
        <v>733</v>
      </c>
      <c r="B221" s="13">
        <v>183</v>
      </c>
      <c r="C221" s="14" t="s">
        <v>85</v>
      </c>
      <c r="D221" s="14" t="s">
        <v>11</v>
      </c>
      <c r="E221" s="14" t="s">
        <v>86</v>
      </c>
      <c r="F221" s="14" t="s">
        <v>273</v>
      </c>
      <c r="G221" s="15">
        <v>2012</v>
      </c>
      <c r="H221" s="14" t="s">
        <v>165</v>
      </c>
      <c r="I221" s="14" t="s">
        <v>15</v>
      </c>
      <c r="J221" s="14" t="s">
        <v>16</v>
      </c>
    </row>
    <row r="222" spans="1:10" ht="15.75">
      <c r="A222" s="12">
        <v>734</v>
      </c>
      <c r="B222" s="13">
        <v>131</v>
      </c>
      <c r="C222" s="14" t="s">
        <v>97</v>
      </c>
      <c r="D222" s="14" t="s">
        <v>11</v>
      </c>
      <c r="E222" s="14" t="s">
        <v>98</v>
      </c>
      <c r="F222" s="14" t="s">
        <v>274</v>
      </c>
      <c r="G222" s="15">
        <v>2011</v>
      </c>
      <c r="H222" s="14" t="s">
        <v>99</v>
      </c>
      <c r="I222" s="14" t="s">
        <v>15</v>
      </c>
      <c r="J222" s="14" t="s">
        <v>249</v>
      </c>
    </row>
    <row r="223" spans="1:10" ht="15.75">
      <c r="A223" s="12">
        <v>735</v>
      </c>
      <c r="B223" s="13">
        <v>37</v>
      </c>
      <c r="C223" s="14" t="s">
        <v>156</v>
      </c>
      <c r="D223" s="14" t="s">
        <v>39</v>
      </c>
      <c r="E223" s="16" t="s">
        <v>157</v>
      </c>
      <c r="F223" s="14" t="s">
        <v>275</v>
      </c>
      <c r="G223" s="17">
        <v>2012</v>
      </c>
      <c r="H223" s="14" t="s">
        <v>113</v>
      </c>
      <c r="I223" s="16" t="s">
        <v>15</v>
      </c>
      <c r="J223" s="14" t="s">
        <v>249</v>
      </c>
    </row>
    <row r="224" spans="1:10" ht="15.75">
      <c r="A224" s="12">
        <v>736</v>
      </c>
      <c r="B224" s="13">
        <v>119</v>
      </c>
      <c r="C224" s="14" t="s">
        <v>260</v>
      </c>
      <c r="D224" s="14" t="s">
        <v>11</v>
      </c>
      <c r="E224" s="14" t="s">
        <v>18</v>
      </c>
      <c r="F224" s="14" t="s">
        <v>276</v>
      </c>
      <c r="G224" s="15">
        <v>2012</v>
      </c>
      <c r="H224" s="14" t="s">
        <v>18</v>
      </c>
      <c r="I224" s="14" t="s">
        <v>15</v>
      </c>
      <c r="J224" s="14" t="s">
        <v>90</v>
      </c>
    </row>
    <row r="225" spans="1:10" ht="15.75">
      <c r="A225" s="12">
        <v>737</v>
      </c>
      <c r="B225" s="13">
        <v>89</v>
      </c>
      <c r="C225" s="14" t="s">
        <v>277</v>
      </c>
      <c r="D225" s="14" t="s">
        <v>11</v>
      </c>
      <c r="E225" s="20" t="s">
        <v>14</v>
      </c>
      <c r="F225" s="14" t="s">
        <v>82</v>
      </c>
      <c r="G225" s="17">
        <v>2012</v>
      </c>
      <c r="H225" s="14" t="s">
        <v>14</v>
      </c>
      <c r="I225" s="16" t="s">
        <v>15</v>
      </c>
      <c r="J225" s="14" t="s">
        <v>90</v>
      </c>
    </row>
    <row r="226" spans="1:10" ht="15.75">
      <c r="A226" s="12">
        <v>738</v>
      </c>
      <c r="B226" s="13">
        <v>20</v>
      </c>
      <c r="C226" s="14" t="s">
        <v>261</v>
      </c>
      <c r="D226" s="14" t="s">
        <v>11</v>
      </c>
      <c r="E226" s="20" t="s">
        <v>86</v>
      </c>
      <c r="F226" s="14" t="s">
        <v>82</v>
      </c>
      <c r="G226" s="15">
        <v>2012</v>
      </c>
      <c r="H226" s="14" t="s">
        <v>86</v>
      </c>
      <c r="I226" s="14" t="s">
        <v>15</v>
      </c>
      <c r="J226" s="14" t="s">
        <v>90</v>
      </c>
    </row>
    <row r="227" spans="1:10" ht="15.75">
      <c r="A227" s="12">
        <v>739</v>
      </c>
      <c r="B227" s="13">
        <v>80</v>
      </c>
      <c r="C227" s="14" t="s">
        <v>112</v>
      </c>
      <c r="D227" s="14" t="s">
        <v>39</v>
      </c>
      <c r="E227" s="16" t="s">
        <v>113</v>
      </c>
      <c r="F227" s="14" t="s">
        <v>278</v>
      </c>
      <c r="G227" s="17">
        <v>2012</v>
      </c>
      <c r="H227" s="14" t="s">
        <v>113</v>
      </c>
      <c r="I227" s="16" t="s">
        <v>15</v>
      </c>
      <c r="J227" s="14" t="s">
        <v>90</v>
      </c>
    </row>
    <row r="228" spans="1:10" ht="15.75">
      <c r="A228" s="12">
        <v>740</v>
      </c>
      <c r="B228" s="13">
        <v>154</v>
      </c>
      <c r="C228" s="14" t="s">
        <v>279</v>
      </c>
      <c r="D228" s="14" t="s">
        <v>39</v>
      </c>
      <c r="E228" s="14" t="s">
        <v>46</v>
      </c>
      <c r="F228" s="14" t="s">
        <v>280</v>
      </c>
      <c r="G228" s="15">
        <v>2011</v>
      </c>
      <c r="H228" s="14" t="s">
        <v>46</v>
      </c>
      <c r="I228" s="14" t="s">
        <v>15</v>
      </c>
      <c r="J228" s="14" t="s">
        <v>90</v>
      </c>
    </row>
    <row r="229" spans="1:10" ht="15.75">
      <c r="A229" s="12">
        <v>741</v>
      </c>
      <c r="B229" s="13">
        <v>48</v>
      </c>
      <c r="C229" s="14" t="s">
        <v>212</v>
      </c>
      <c r="D229" s="14" t="s">
        <v>11</v>
      </c>
      <c r="E229" s="16" t="s">
        <v>20</v>
      </c>
      <c r="F229" s="14" t="s">
        <v>102</v>
      </c>
      <c r="G229" s="17">
        <v>2012</v>
      </c>
      <c r="H229" s="14" t="s">
        <v>56</v>
      </c>
      <c r="I229" s="16" t="s">
        <v>15</v>
      </c>
      <c r="J229" s="14" t="s">
        <v>90</v>
      </c>
    </row>
    <row r="230" spans="1:10" ht="15.75">
      <c r="A230" s="12">
        <v>742</v>
      </c>
      <c r="B230" s="13">
        <v>160</v>
      </c>
      <c r="C230" s="14" t="s">
        <v>232</v>
      </c>
      <c r="D230" s="14" t="s">
        <v>39</v>
      </c>
      <c r="E230" s="14" t="s">
        <v>46</v>
      </c>
      <c r="F230" s="14" t="s">
        <v>102</v>
      </c>
      <c r="G230" s="15">
        <v>2012</v>
      </c>
      <c r="H230" s="14" t="s">
        <v>46</v>
      </c>
      <c r="I230" s="14" t="s">
        <v>15</v>
      </c>
      <c r="J230" s="14" t="s">
        <v>90</v>
      </c>
    </row>
    <row r="231" spans="1:10" ht="15.75">
      <c r="A231" s="12">
        <v>743</v>
      </c>
      <c r="B231" s="13">
        <v>170</v>
      </c>
      <c r="C231" s="14" t="s">
        <v>245</v>
      </c>
      <c r="D231" s="14" t="s">
        <v>11</v>
      </c>
      <c r="E231" s="16" t="s">
        <v>165</v>
      </c>
      <c r="F231" s="14" t="s">
        <v>102</v>
      </c>
      <c r="G231" s="17">
        <v>2012</v>
      </c>
      <c r="H231" s="14" t="s">
        <v>56</v>
      </c>
      <c r="I231" s="16" t="s">
        <v>15</v>
      </c>
      <c r="J231" s="14" t="s">
        <v>90</v>
      </c>
    </row>
    <row r="232" spans="1:10" ht="15.75">
      <c r="A232" s="12">
        <v>744</v>
      </c>
      <c r="B232" s="13">
        <v>198</v>
      </c>
      <c r="C232" s="14" t="s">
        <v>69</v>
      </c>
      <c r="D232" s="14" t="s">
        <v>11</v>
      </c>
      <c r="E232" s="14" t="s">
        <v>58</v>
      </c>
      <c r="F232" s="14" t="s">
        <v>102</v>
      </c>
      <c r="G232" s="15">
        <v>2012</v>
      </c>
      <c r="H232" s="14" t="s">
        <v>281</v>
      </c>
      <c r="I232" s="14" t="s">
        <v>15</v>
      </c>
      <c r="J232" s="14" t="s">
        <v>90</v>
      </c>
    </row>
    <row r="233" spans="1:10" ht="15.75">
      <c r="A233" s="12">
        <v>745</v>
      </c>
      <c r="B233" s="13">
        <v>213</v>
      </c>
      <c r="C233" s="14" t="s">
        <v>72</v>
      </c>
      <c r="D233" s="14" t="s">
        <v>11</v>
      </c>
      <c r="E233" s="14" t="s">
        <v>58</v>
      </c>
      <c r="F233" s="14" t="s">
        <v>102</v>
      </c>
      <c r="G233" s="17">
        <v>2012</v>
      </c>
      <c r="H233" s="14" t="s">
        <v>281</v>
      </c>
      <c r="I233" s="16" t="s">
        <v>15</v>
      </c>
      <c r="J233" s="14" t="s">
        <v>90</v>
      </c>
    </row>
    <row r="234" spans="1:10" ht="15.75">
      <c r="A234" s="12">
        <v>746</v>
      </c>
      <c r="B234" s="13">
        <v>109</v>
      </c>
      <c r="C234" s="14" t="s">
        <v>235</v>
      </c>
      <c r="D234" s="14" t="s">
        <v>11</v>
      </c>
      <c r="E234" s="14" t="s">
        <v>35</v>
      </c>
      <c r="F234" s="14" t="s">
        <v>102</v>
      </c>
      <c r="G234" s="15">
        <v>2012</v>
      </c>
      <c r="H234" s="14" t="s">
        <v>99</v>
      </c>
      <c r="I234" s="14" t="s">
        <v>15</v>
      </c>
      <c r="J234" s="14" t="s">
        <v>90</v>
      </c>
    </row>
    <row r="235" spans="1:10" ht="15.75">
      <c r="A235" s="21"/>
      <c r="B235" s="13"/>
      <c r="C235" s="22"/>
      <c r="D235" s="22"/>
      <c r="E235" s="23"/>
      <c r="F235" s="22"/>
      <c r="G235" s="24"/>
      <c r="H235" s="22"/>
      <c r="I235" s="23"/>
      <c r="J235" s="22"/>
    </row>
    <row r="236" spans="1:10" ht="15.75">
      <c r="A236" s="12"/>
      <c r="B236" s="13"/>
      <c r="C236" s="22"/>
      <c r="D236" s="22"/>
      <c r="E236" s="22"/>
      <c r="F236" s="22"/>
      <c r="G236" s="25"/>
      <c r="H236" s="22"/>
      <c r="I236" s="22"/>
      <c r="J236" s="22"/>
    </row>
    <row r="237" spans="1:10" ht="15.75">
      <c r="A237" s="12"/>
      <c r="B237" s="13"/>
      <c r="C237" s="22"/>
      <c r="D237" s="22"/>
      <c r="E237" s="23"/>
      <c r="F237" s="22"/>
      <c r="G237" s="24"/>
      <c r="H237" s="22"/>
      <c r="I237" s="23"/>
      <c r="J237" s="23"/>
    </row>
    <row r="238" spans="1:10" ht="15.75">
      <c r="A238" s="12"/>
      <c r="B238" s="13"/>
      <c r="C238" s="22"/>
      <c r="D238" s="22"/>
      <c r="E238" s="22"/>
      <c r="F238" s="22"/>
      <c r="G238" s="25"/>
      <c r="H238" s="22"/>
      <c r="I238" s="22"/>
      <c r="J238" s="22"/>
    </row>
    <row r="239" spans="1:10" ht="15.75">
      <c r="A239" s="12"/>
      <c r="B239" s="13"/>
      <c r="C239" s="22"/>
      <c r="D239" s="22"/>
      <c r="E239" s="26"/>
      <c r="F239" s="22"/>
      <c r="G239" s="24"/>
      <c r="H239" s="22"/>
      <c r="I239" s="23"/>
      <c r="J239" s="22"/>
    </row>
    <row r="240" spans="1:10" ht="15.75">
      <c r="A240" s="12"/>
      <c r="B240" s="13"/>
      <c r="C240" s="22"/>
      <c r="D240" s="22"/>
      <c r="E240" s="26"/>
      <c r="F240" s="22"/>
      <c r="G240" s="25"/>
      <c r="H240" s="22"/>
      <c r="I240" s="22"/>
      <c r="J240" s="22"/>
    </row>
    <row r="241" spans="1:10" ht="15.75">
      <c r="A241" s="12"/>
      <c r="B241" s="13"/>
      <c r="C241" s="22"/>
      <c r="D241" s="22"/>
      <c r="E241" s="22"/>
      <c r="F241" s="22"/>
      <c r="G241" s="24"/>
      <c r="H241" s="22"/>
      <c r="I241" s="23"/>
      <c r="J241" s="22"/>
    </row>
    <row r="242" spans="1:10" ht="15.75">
      <c r="A242" s="12"/>
      <c r="B242" s="13"/>
      <c r="C242" s="22"/>
      <c r="D242" s="22"/>
      <c r="E242" s="22"/>
      <c r="F242" s="22"/>
      <c r="G242" s="25"/>
      <c r="H242" s="22"/>
      <c r="I242" s="22"/>
      <c r="J242" s="22"/>
    </row>
    <row r="243" spans="1:10" ht="15.75">
      <c r="A243" s="12"/>
      <c r="B243" s="13"/>
      <c r="C243" s="22"/>
      <c r="D243" s="22"/>
      <c r="E243" s="22"/>
      <c r="F243" s="22"/>
      <c r="G243" s="24"/>
      <c r="H243" s="22"/>
      <c r="I243" s="23"/>
      <c r="J243" s="22"/>
    </row>
    <row r="244" spans="1:10" ht="15.75">
      <c r="A244" s="12"/>
      <c r="B244" s="13"/>
      <c r="C244" s="22"/>
      <c r="D244" s="22"/>
      <c r="E244" s="22"/>
      <c r="F244" s="22"/>
      <c r="G244" s="25"/>
      <c r="H244" s="22"/>
      <c r="I244" s="22"/>
      <c r="J244" s="22"/>
    </row>
    <row r="245" spans="1:10" ht="15.75">
      <c r="A245" s="12"/>
      <c r="B245" s="13"/>
      <c r="C245" s="22"/>
      <c r="D245" s="22"/>
      <c r="E245" s="22"/>
      <c r="F245" s="22"/>
      <c r="G245" s="24"/>
      <c r="H245" s="22"/>
      <c r="I245" s="23"/>
      <c r="J245" s="22"/>
    </row>
    <row r="246" spans="1:10" ht="15.75">
      <c r="A246" s="12"/>
      <c r="B246" s="13"/>
      <c r="C246" s="22"/>
      <c r="D246" s="22"/>
      <c r="E246" s="22"/>
      <c r="F246" s="22"/>
      <c r="G246" s="25"/>
      <c r="H246" s="22"/>
      <c r="I246" s="22"/>
      <c r="J246" s="22"/>
    </row>
    <row r="247" spans="1:10" ht="15.75">
      <c r="A247" s="12"/>
      <c r="B247" s="13"/>
      <c r="C247" s="22"/>
      <c r="D247" s="22"/>
      <c r="E247" s="26"/>
      <c r="F247" s="22"/>
      <c r="G247" s="24"/>
      <c r="H247" s="22"/>
      <c r="I247" s="23"/>
      <c r="J247" s="22"/>
    </row>
    <row r="248" spans="1:10" ht="15.75">
      <c r="A248" s="12"/>
      <c r="B248" s="13"/>
      <c r="C248" s="22"/>
      <c r="D248" s="22"/>
      <c r="E248" s="22"/>
      <c r="F248" s="22"/>
      <c r="G248" s="25"/>
      <c r="H248" s="22"/>
      <c r="I248" s="22"/>
      <c r="J248" s="22"/>
    </row>
    <row r="249" spans="1:10" ht="15.75">
      <c r="A249" s="12"/>
      <c r="B249" s="13"/>
      <c r="C249" s="22"/>
      <c r="D249" s="22"/>
      <c r="E249" s="23"/>
      <c r="F249" s="22"/>
      <c r="G249" s="24"/>
      <c r="H249" s="22"/>
      <c r="I249" s="23"/>
      <c r="J249" s="22"/>
    </row>
    <row r="250" spans="1:10" ht="15.75">
      <c r="A250" s="12"/>
      <c r="B250" s="13"/>
      <c r="C250" s="22"/>
      <c r="D250" s="22"/>
      <c r="E250" s="23"/>
      <c r="F250" s="22"/>
      <c r="G250" s="25"/>
      <c r="H250" s="22"/>
      <c r="I250" s="22"/>
      <c r="J250" s="22"/>
    </row>
    <row r="251" spans="1:10" ht="15.75">
      <c r="A251" s="12"/>
      <c r="B251" s="13"/>
      <c r="C251" s="22"/>
      <c r="D251" s="22"/>
      <c r="E251" s="23"/>
      <c r="F251" s="22"/>
      <c r="G251" s="24"/>
      <c r="H251" s="22"/>
      <c r="I251" s="23"/>
      <c r="J251" s="22"/>
    </row>
    <row r="252" spans="1:10" ht="15.75">
      <c r="A252" s="12"/>
      <c r="B252" s="13"/>
      <c r="C252" s="22"/>
      <c r="D252" s="22"/>
      <c r="E252" s="22"/>
      <c r="F252" s="22"/>
      <c r="G252" s="25"/>
      <c r="H252" s="22"/>
      <c r="I252" s="22"/>
      <c r="J252" s="22"/>
    </row>
    <row r="253" spans="1:10" ht="15.75">
      <c r="A253" s="12"/>
      <c r="B253" s="13"/>
      <c r="C253" s="22"/>
      <c r="D253" s="22"/>
      <c r="E253" s="23"/>
      <c r="F253" s="22"/>
      <c r="G253" s="24"/>
      <c r="H253" s="22"/>
      <c r="I253" s="23"/>
      <c r="J253" s="22"/>
    </row>
    <row r="254" spans="1:10" ht="15.75">
      <c r="A254" s="12"/>
      <c r="B254" s="13"/>
      <c r="C254" s="22"/>
      <c r="D254" s="22"/>
      <c r="E254" s="23"/>
      <c r="F254" s="22"/>
      <c r="G254" s="25"/>
      <c r="H254" s="22"/>
      <c r="I254" s="22"/>
      <c r="J254" s="22"/>
    </row>
    <row r="255" spans="1:10" ht="15.75">
      <c r="A255" s="12"/>
      <c r="B255" s="13"/>
      <c r="C255" s="22"/>
      <c r="D255" s="22"/>
      <c r="E255" s="23"/>
      <c r="F255" s="22"/>
      <c r="G255" s="24"/>
      <c r="H255" s="22"/>
      <c r="I255" s="23"/>
      <c r="J255" s="22"/>
    </row>
    <row r="256" spans="1:10" ht="15.75">
      <c r="A256" s="12"/>
      <c r="B256" s="13"/>
      <c r="C256" s="22"/>
      <c r="D256" s="22"/>
      <c r="E256" s="23"/>
      <c r="F256" s="22"/>
      <c r="G256" s="25"/>
      <c r="H256" s="22"/>
      <c r="I256" s="22"/>
      <c r="J256" s="22"/>
    </row>
    <row r="257" spans="1:10" ht="15.75">
      <c r="A257" s="12"/>
      <c r="B257" s="13"/>
      <c r="C257" s="22"/>
      <c r="D257" s="22"/>
      <c r="E257" s="23"/>
      <c r="F257" s="22"/>
      <c r="G257" s="24"/>
      <c r="H257" s="22"/>
      <c r="I257" s="23"/>
      <c r="J257" s="22"/>
    </row>
    <row r="258" spans="1:10" ht="15.75">
      <c r="A258" s="12"/>
      <c r="B258" s="13"/>
      <c r="C258" s="22"/>
      <c r="D258" s="22"/>
      <c r="E258" s="22"/>
      <c r="F258" s="22"/>
      <c r="G258" s="25"/>
      <c r="H258" s="22"/>
      <c r="I258" s="22"/>
      <c r="J258" s="22"/>
    </row>
    <row r="259" spans="1:10" ht="15.75">
      <c r="A259" s="12"/>
      <c r="B259" s="13"/>
      <c r="C259" s="22"/>
      <c r="D259" s="22"/>
      <c r="E259" s="23"/>
      <c r="F259" s="22"/>
      <c r="G259" s="24"/>
      <c r="H259" s="22"/>
      <c r="I259" s="23"/>
      <c r="J259" s="22"/>
    </row>
    <row r="260" spans="1:10" ht="15.75">
      <c r="A260" s="12"/>
      <c r="B260" s="13"/>
      <c r="C260" s="22"/>
      <c r="D260" s="22"/>
      <c r="E260" s="23"/>
      <c r="F260" s="22"/>
      <c r="G260" s="25"/>
      <c r="H260" s="22"/>
      <c r="I260" s="22"/>
      <c r="J260" s="22"/>
    </row>
    <row r="261" spans="1:10" ht="15.75">
      <c r="A261" s="12"/>
      <c r="B261" s="13"/>
      <c r="C261" s="22"/>
      <c r="D261" s="22"/>
      <c r="E261" s="23"/>
      <c r="F261" s="22"/>
      <c r="G261" s="24"/>
      <c r="H261" s="22"/>
      <c r="I261" s="23"/>
      <c r="J261" s="22"/>
    </row>
    <row r="262" spans="1:10" ht="15.75">
      <c r="A262" s="12"/>
      <c r="B262" s="13"/>
      <c r="C262" s="22"/>
      <c r="D262" s="22"/>
      <c r="E262" s="23"/>
      <c r="F262" s="22"/>
      <c r="G262" s="25"/>
      <c r="H262" s="22"/>
      <c r="I262" s="22"/>
      <c r="J262" s="22"/>
    </row>
    <row r="263" spans="1:10" ht="15.75">
      <c r="A263" s="12"/>
      <c r="B263" s="13"/>
      <c r="C263" s="22"/>
      <c r="D263" s="22"/>
      <c r="E263" s="23"/>
      <c r="F263" s="22"/>
      <c r="G263" s="24"/>
      <c r="H263" s="22"/>
      <c r="I263" s="23"/>
      <c r="J263" s="22"/>
    </row>
    <row r="264" spans="1:10" ht="15.75">
      <c r="A264" s="12"/>
      <c r="B264" s="13"/>
      <c r="C264" s="22"/>
      <c r="D264" s="22"/>
      <c r="E264" s="23"/>
      <c r="F264" s="22"/>
      <c r="G264" s="25"/>
      <c r="H264" s="22"/>
      <c r="I264" s="22"/>
      <c r="J264" s="22"/>
    </row>
    <row r="265" spans="1:10" ht="15.75">
      <c r="A265" s="12"/>
      <c r="B265" s="13"/>
      <c r="C265" s="22"/>
      <c r="D265" s="22"/>
      <c r="E265" s="23"/>
      <c r="F265" s="22"/>
      <c r="G265" s="24"/>
      <c r="H265" s="22"/>
      <c r="I265" s="23"/>
      <c r="J265" s="22"/>
    </row>
    <row r="266" spans="1:10" ht="15.75">
      <c r="A266" s="12"/>
      <c r="B266" s="13"/>
      <c r="C266" s="22"/>
      <c r="D266" s="22"/>
      <c r="E266" s="23"/>
      <c r="F266" s="22"/>
      <c r="G266" s="25"/>
      <c r="H266" s="22"/>
      <c r="I266" s="22"/>
      <c r="J266" s="22"/>
    </row>
    <row r="267" spans="1:10" ht="15.75">
      <c r="A267" s="12"/>
      <c r="B267" s="13"/>
      <c r="C267" s="22"/>
      <c r="D267" s="22"/>
      <c r="E267" s="23"/>
      <c r="F267" s="22"/>
      <c r="G267" s="24"/>
      <c r="H267" s="22"/>
      <c r="I267" s="23"/>
      <c r="J267" s="22"/>
    </row>
    <row r="268" spans="1:10" ht="15.75">
      <c r="A268" s="12"/>
      <c r="B268" s="13"/>
      <c r="C268" s="22"/>
      <c r="D268" s="22"/>
      <c r="E268" s="23"/>
      <c r="F268" s="22"/>
      <c r="G268" s="25"/>
      <c r="H268" s="22"/>
      <c r="I268" s="22"/>
      <c r="J268" s="22"/>
    </row>
    <row r="269" spans="1:10" ht="15.75">
      <c r="A269" s="12"/>
      <c r="B269" s="13"/>
      <c r="C269" s="22"/>
      <c r="D269" s="22"/>
      <c r="E269" s="23"/>
      <c r="F269" s="22"/>
      <c r="G269" s="24"/>
      <c r="H269" s="22"/>
      <c r="I269" s="23"/>
      <c r="J269" s="22"/>
    </row>
    <row r="270" spans="1:10" ht="15.75">
      <c r="A270" s="12"/>
      <c r="B270" s="13"/>
      <c r="C270" s="22"/>
      <c r="D270" s="22"/>
      <c r="E270" s="22"/>
      <c r="F270" s="22"/>
      <c r="G270" s="25"/>
      <c r="H270" s="22"/>
      <c r="I270" s="22"/>
      <c r="J270" s="22"/>
    </row>
    <row r="271" spans="1:10" ht="15.75">
      <c r="A271" s="12"/>
      <c r="B271" s="13"/>
      <c r="C271" s="22"/>
      <c r="D271" s="22"/>
      <c r="E271" s="23"/>
      <c r="F271" s="22"/>
      <c r="G271" s="24"/>
      <c r="H271" s="22"/>
      <c r="I271" s="23"/>
      <c r="J271" s="22"/>
    </row>
    <row r="272" spans="1:10" ht="15.75">
      <c r="A272" s="12"/>
      <c r="B272" s="13"/>
      <c r="C272" s="22"/>
      <c r="D272" s="22"/>
      <c r="E272" s="22"/>
      <c r="F272" s="22"/>
      <c r="G272" s="25"/>
      <c r="H272" s="22"/>
      <c r="I272" s="22"/>
      <c r="J272" s="22"/>
    </row>
    <row r="273" spans="1:10" ht="15.75">
      <c r="A273" s="12"/>
      <c r="B273" s="13"/>
      <c r="C273" s="22"/>
      <c r="D273" s="22"/>
      <c r="E273" s="26"/>
      <c r="F273" s="22"/>
      <c r="G273" s="24"/>
      <c r="H273" s="22"/>
      <c r="I273" s="22"/>
      <c r="J273" s="22"/>
    </row>
    <row r="274" spans="1:10" ht="15.75">
      <c r="A274" s="12"/>
      <c r="B274" s="13"/>
      <c r="C274" s="22"/>
      <c r="D274" s="22"/>
      <c r="E274" s="22"/>
      <c r="F274" s="22"/>
      <c r="G274" s="25"/>
      <c r="H274" s="22"/>
      <c r="I274" s="22"/>
      <c r="J274" s="22"/>
    </row>
    <row r="275" spans="1:10" ht="15.75">
      <c r="A275" s="12"/>
      <c r="B275" s="13"/>
      <c r="C275" s="22"/>
      <c r="D275" s="22"/>
      <c r="E275" s="23"/>
      <c r="F275" s="22"/>
      <c r="G275" s="24"/>
      <c r="H275" s="22"/>
      <c r="I275" s="23"/>
      <c r="J275" s="22"/>
    </row>
    <row r="276" spans="1:10" ht="15.75">
      <c r="A276" s="12"/>
      <c r="B276" s="13"/>
      <c r="C276" s="22"/>
      <c r="D276" s="22"/>
      <c r="E276" s="26"/>
      <c r="F276" s="22"/>
      <c r="G276" s="25"/>
      <c r="H276" s="22"/>
      <c r="I276" s="22"/>
      <c r="J276" s="22"/>
    </row>
    <row r="277" spans="1:10" ht="15.75">
      <c r="A277" s="12"/>
      <c r="B277" s="13"/>
      <c r="C277" s="22"/>
      <c r="D277" s="22"/>
      <c r="E277" s="23"/>
      <c r="F277" s="22"/>
      <c r="G277" s="24"/>
      <c r="H277" s="22"/>
      <c r="I277" s="23"/>
      <c r="J277" s="22"/>
    </row>
    <row r="278" spans="1:10" ht="15.75">
      <c r="A278" s="12"/>
      <c r="B278" s="13"/>
      <c r="C278" s="22"/>
      <c r="D278" s="22"/>
      <c r="E278" s="22"/>
      <c r="F278" s="22"/>
      <c r="G278" s="25"/>
      <c r="H278" s="22"/>
      <c r="I278" s="22"/>
      <c r="J278" s="22"/>
    </row>
    <row r="279" spans="1:10" ht="15.75">
      <c r="A279" s="12"/>
      <c r="B279" s="13"/>
      <c r="C279" s="22"/>
      <c r="D279" s="22"/>
      <c r="E279" s="23"/>
      <c r="F279" s="22"/>
      <c r="G279" s="24"/>
      <c r="H279" s="22"/>
      <c r="I279" s="23"/>
      <c r="J279" s="22"/>
    </row>
    <row r="280" spans="1:10" ht="15.75">
      <c r="A280" s="12"/>
      <c r="B280" s="13"/>
      <c r="C280" s="22"/>
      <c r="D280" s="22"/>
      <c r="E280" s="23"/>
      <c r="F280" s="22"/>
      <c r="G280" s="25"/>
      <c r="H280" s="22"/>
      <c r="I280" s="22"/>
      <c r="J280" s="22"/>
    </row>
    <row r="281" spans="1:10" ht="15.75">
      <c r="A281" s="12"/>
      <c r="B281" s="13"/>
      <c r="C281" s="22"/>
      <c r="D281" s="22"/>
      <c r="E281" s="23"/>
      <c r="F281" s="22"/>
      <c r="G281" s="24"/>
      <c r="H281" s="22"/>
      <c r="I281" s="23"/>
      <c r="J281" s="22"/>
    </row>
    <row r="282" spans="1:10" ht="15.75">
      <c r="A282" s="12"/>
      <c r="B282" s="13"/>
      <c r="C282" s="22"/>
      <c r="D282" s="22"/>
      <c r="E282" s="22"/>
      <c r="F282" s="22"/>
      <c r="G282" s="25"/>
      <c r="H282" s="22"/>
      <c r="I282" s="22"/>
      <c r="J282" s="22"/>
    </row>
    <row r="283" spans="1:10" ht="15.75">
      <c r="A283" s="12"/>
      <c r="B283" s="13"/>
      <c r="C283" s="22"/>
      <c r="D283" s="22"/>
      <c r="E283" s="22"/>
      <c r="F283" s="22"/>
      <c r="G283" s="24"/>
      <c r="H283" s="22"/>
      <c r="I283" s="23"/>
      <c r="J283" s="22"/>
    </row>
    <row r="284" spans="1:10" ht="15.75">
      <c r="A284" s="12"/>
      <c r="B284" s="13"/>
      <c r="C284" s="22"/>
      <c r="D284" s="22"/>
      <c r="E284" s="22"/>
      <c r="F284" s="22"/>
      <c r="G284" s="25"/>
      <c r="H284" s="22"/>
      <c r="I284" s="22"/>
      <c r="J284" s="22"/>
    </row>
    <row r="285" spans="1:10" ht="15.75">
      <c r="A285" s="12"/>
      <c r="B285" s="13"/>
      <c r="C285" s="22"/>
      <c r="D285" s="22"/>
      <c r="E285" s="23"/>
      <c r="F285" s="22"/>
      <c r="G285" s="24"/>
      <c r="H285" s="22"/>
      <c r="I285" s="23"/>
      <c r="J285" s="22"/>
    </row>
    <row r="286" spans="1:10" ht="15.75">
      <c r="A286" s="12"/>
      <c r="B286" s="13"/>
      <c r="C286" s="22"/>
      <c r="D286" s="22"/>
      <c r="E286" s="23"/>
      <c r="F286" s="22"/>
      <c r="G286" s="25"/>
      <c r="H286" s="22"/>
      <c r="I286" s="22"/>
      <c r="J286" s="22"/>
    </row>
    <row r="287" spans="1:10" ht="15.75">
      <c r="A287" s="12"/>
      <c r="B287" s="13"/>
      <c r="C287" s="22"/>
      <c r="D287" s="22"/>
      <c r="E287" s="23"/>
      <c r="F287" s="22"/>
      <c r="G287" s="24"/>
      <c r="H287" s="22"/>
      <c r="I287" s="23"/>
      <c r="J287" s="22"/>
    </row>
    <row r="288" spans="1:10" ht="15.75">
      <c r="A288" s="12"/>
      <c r="B288" s="13"/>
      <c r="C288" s="22"/>
      <c r="D288" s="22"/>
      <c r="E288" s="22"/>
      <c r="F288" s="22"/>
      <c r="G288" s="25"/>
      <c r="H288" s="22"/>
      <c r="I288" s="22"/>
      <c r="J288" s="22"/>
    </row>
    <row r="289" spans="1:10" ht="15.75">
      <c r="A289" s="12"/>
      <c r="B289" s="13"/>
      <c r="C289" s="22"/>
      <c r="D289" s="22"/>
      <c r="E289" s="23"/>
      <c r="F289" s="22"/>
      <c r="G289" s="24"/>
      <c r="H289" s="22"/>
      <c r="I289" s="23"/>
      <c r="J289" s="22"/>
    </row>
    <row r="290" spans="1:10" ht="15.75">
      <c r="A290" s="12"/>
      <c r="B290" s="13"/>
      <c r="C290" s="22"/>
      <c r="D290" s="22"/>
      <c r="E290" s="22"/>
      <c r="F290" s="22"/>
      <c r="G290" s="25"/>
      <c r="H290" s="22"/>
      <c r="I290" s="22"/>
      <c r="J290" s="22"/>
    </row>
    <row r="291" spans="1:10" ht="15.75">
      <c r="A291" s="12"/>
      <c r="B291" s="13"/>
      <c r="C291" s="22"/>
      <c r="D291" s="22"/>
      <c r="E291" s="23"/>
      <c r="F291" s="22"/>
      <c r="G291" s="24"/>
      <c r="H291" s="22"/>
      <c r="I291" s="23"/>
      <c r="J291" s="22"/>
    </row>
    <row r="292" spans="1:10" ht="15.75">
      <c r="A292" s="12"/>
      <c r="B292" s="13"/>
      <c r="C292" s="22"/>
      <c r="D292" s="22"/>
      <c r="E292" s="22"/>
      <c r="F292" s="22"/>
      <c r="G292" s="25"/>
      <c r="H292" s="22"/>
      <c r="I292" s="22"/>
      <c r="J292" s="22"/>
    </row>
    <row r="293" spans="1:10" ht="15.75">
      <c r="A293" s="12"/>
      <c r="B293" s="13"/>
      <c r="C293" s="22"/>
      <c r="D293" s="22"/>
      <c r="E293" s="23"/>
      <c r="F293" s="22"/>
      <c r="G293" s="24"/>
      <c r="H293" s="22"/>
      <c r="I293" s="23"/>
      <c r="J293" s="22"/>
    </row>
    <row r="294" spans="1:10" ht="15.75">
      <c r="A294" s="12"/>
      <c r="B294" s="13"/>
      <c r="C294" s="22"/>
      <c r="D294" s="22"/>
      <c r="E294" s="23"/>
      <c r="F294" s="22"/>
      <c r="G294" s="25"/>
      <c r="H294" s="22"/>
      <c r="I294" s="22"/>
      <c r="J294" s="22"/>
    </row>
    <row r="295" spans="1:10" ht="15.75">
      <c r="A295" s="12"/>
      <c r="B295" s="13"/>
      <c r="C295" s="22"/>
      <c r="D295" s="22"/>
      <c r="E295" s="23"/>
      <c r="F295" s="22"/>
      <c r="G295" s="24"/>
      <c r="H295" s="22"/>
      <c r="I295" s="23"/>
      <c r="J295" s="22"/>
    </row>
    <row r="296" spans="1:10" ht="15.75">
      <c r="A296" s="12"/>
      <c r="B296" s="13"/>
      <c r="C296" s="22"/>
      <c r="D296" s="22"/>
      <c r="E296" s="23"/>
      <c r="F296" s="22"/>
      <c r="G296" s="25"/>
      <c r="H296" s="22"/>
      <c r="I296" s="22"/>
      <c r="J296" s="22"/>
    </row>
    <row r="297" spans="1:10" ht="15.75">
      <c r="A297" s="12"/>
      <c r="B297" s="13"/>
      <c r="C297" s="22"/>
      <c r="D297" s="22"/>
      <c r="E297" s="23"/>
      <c r="F297" s="22"/>
      <c r="G297" s="24"/>
      <c r="H297" s="22"/>
      <c r="I297" s="23"/>
      <c r="J297" s="22"/>
    </row>
    <row r="298" spans="1:10" ht="15.75">
      <c r="A298" s="12"/>
      <c r="B298" s="13"/>
      <c r="C298" s="22"/>
      <c r="D298" s="22"/>
      <c r="E298" s="23"/>
      <c r="F298" s="22"/>
      <c r="G298" s="25"/>
      <c r="H298" s="22"/>
      <c r="I298" s="22"/>
      <c r="J298" s="22"/>
    </row>
    <row r="299" spans="1:10" ht="15.75">
      <c r="A299" s="12"/>
      <c r="B299" s="13"/>
      <c r="C299" s="22"/>
      <c r="D299" s="22"/>
      <c r="E299" s="23"/>
      <c r="F299" s="22"/>
      <c r="G299" s="24"/>
      <c r="H299" s="22"/>
      <c r="I299" s="23"/>
      <c r="J299" s="22"/>
    </row>
    <row r="300" spans="1:10" ht="15.75">
      <c r="A300" s="12"/>
      <c r="B300" s="13"/>
      <c r="C300" s="22"/>
      <c r="D300" s="22"/>
      <c r="E300" s="22"/>
      <c r="F300" s="22"/>
      <c r="G300" s="25"/>
      <c r="H300" s="22"/>
      <c r="I300" s="22"/>
      <c r="J300" s="22"/>
    </row>
    <row r="301" spans="1:10" ht="15.75">
      <c r="A301" s="12"/>
      <c r="B301" s="13"/>
      <c r="C301" s="22"/>
      <c r="D301" s="22"/>
      <c r="E301" s="23"/>
      <c r="F301" s="22"/>
      <c r="G301" s="24"/>
      <c r="H301" s="22"/>
      <c r="I301" s="23"/>
      <c r="J301" s="22"/>
    </row>
    <row r="302" spans="1:10" ht="15.75">
      <c r="A302" s="12"/>
      <c r="B302" s="13"/>
      <c r="C302" s="22"/>
      <c r="D302" s="22"/>
      <c r="E302" s="23"/>
      <c r="F302" s="22"/>
      <c r="G302" s="25"/>
      <c r="H302" s="22"/>
      <c r="I302" s="22"/>
      <c r="J302" s="22"/>
    </row>
    <row r="303" spans="1:10" ht="15.75">
      <c r="A303" s="12"/>
      <c r="B303" s="13"/>
      <c r="C303" s="22"/>
      <c r="D303" s="22"/>
      <c r="E303" s="23"/>
      <c r="F303" s="22"/>
      <c r="G303" s="24"/>
      <c r="H303" s="22"/>
      <c r="I303" s="23"/>
      <c r="J303" s="22"/>
    </row>
    <row r="304" spans="1:10" ht="15.75">
      <c r="A304" s="12"/>
      <c r="B304" s="13"/>
      <c r="C304" s="22"/>
      <c r="D304" s="22"/>
      <c r="E304" s="22"/>
      <c r="F304" s="22"/>
      <c r="G304" s="25"/>
      <c r="H304" s="22"/>
      <c r="I304" s="22"/>
      <c r="J304" s="22"/>
    </row>
    <row r="305" spans="1:10" ht="15.75">
      <c r="A305" s="12"/>
      <c r="B305" s="13"/>
      <c r="C305" s="22"/>
      <c r="D305" s="22"/>
      <c r="E305" s="22"/>
      <c r="F305" s="22"/>
      <c r="G305" s="24"/>
      <c r="H305" s="22"/>
      <c r="I305" s="23"/>
      <c r="J305" s="22"/>
    </row>
    <row r="306" spans="1:10" ht="15.75">
      <c r="A306" s="12"/>
      <c r="B306" s="13"/>
      <c r="C306" s="22"/>
      <c r="D306" s="22"/>
      <c r="E306" s="26"/>
      <c r="F306" s="22"/>
      <c r="G306" s="25"/>
      <c r="H306" s="22"/>
      <c r="I306" s="22"/>
      <c r="J306" s="22"/>
    </row>
    <row r="307" spans="1:10" ht="15.75">
      <c r="A307" s="12"/>
      <c r="B307" s="13"/>
      <c r="C307" s="22"/>
      <c r="D307" s="22"/>
      <c r="E307" s="23"/>
      <c r="F307" s="22"/>
      <c r="G307" s="24"/>
      <c r="H307" s="22"/>
      <c r="I307" s="23"/>
      <c r="J307" s="22"/>
    </row>
    <row r="308" spans="1:10" ht="15.75">
      <c r="A308" s="12"/>
      <c r="B308" s="13"/>
      <c r="C308" s="22"/>
      <c r="D308" s="22"/>
      <c r="E308" s="23"/>
      <c r="F308" s="22"/>
      <c r="G308" s="25"/>
      <c r="H308" s="22"/>
      <c r="I308" s="22"/>
      <c r="J308" s="22"/>
    </row>
    <row r="309" spans="1:10" ht="15.75">
      <c r="A309" s="12"/>
      <c r="B309" s="13"/>
      <c r="C309" s="22"/>
      <c r="D309" s="22"/>
      <c r="E309" s="26"/>
      <c r="F309" s="22"/>
      <c r="G309" s="24"/>
      <c r="H309" s="22"/>
      <c r="I309" s="23"/>
      <c r="J309" s="22"/>
    </row>
    <row r="310" spans="1:10" ht="15.75">
      <c r="A310" s="12"/>
      <c r="B310" s="13"/>
      <c r="C310" s="22"/>
      <c r="D310" s="22"/>
      <c r="E310" s="23"/>
      <c r="F310" s="22"/>
      <c r="G310" s="25"/>
      <c r="H310" s="22"/>
      <c r="I310" s="22"/>
      <c r="J310" s="22"/>
    </row>
    <row r="311" spans="1:10" ht="15.75">
      <c r="A311" s="12"/>
      <c r="B311" s="13"/>
      <c r="C311" s="22"/>
      <c r="D311" s="22"/>
      <c r="E311" s="23"/>
      <c r="F311" s="22"/>
      <c r="G311" s="24"/>
      <c r="H311" s="22"/>
      <c r="I311" s="23"/>
      <c r="J311" s="22"/>
    </row>
    <row r="312" spans="1:10" ht="19.5" customHeight="1">
      <c r="A312" s="12"/>
      <c r="B312" s="13"/>
      <c r="C312" s="22"/>
      <c r="D312" s="22"/>
      <c r="E312" s="23"/>
      <c r="F312" s="22"/>
      <c r="G312" s="25"/>
      <c r="H312" s="22"/>
      <c r="I312" s="23"/>
      <c r="J312" s="22"/>
    </row>
    <row r="313" spans="1:10" ht="15.75">
      <c r="A313" s="12"/>
      <c r="B313" s="13"/>
      <c r="C313" s="22"/>
      <c r="D313" s="22"/>
      <c r="E313" s="23"/>
      <c r="F313" s="22"/>
      <c r="G313" s="24"/>
      <c r="H313" s="22"/>
      <c r="I313" s="23"/>
      <c r="J313" s="22"/>
    </row>
    <row r="314" spans="1:10" ht="15.75">
      <c r="A314" s="12"/>
      <c r="B314" s="13"/>
      <c r="C314" s="22"/>
      <c r="D314" s="22"/>
      <c r="E314" s="23"/>
      <c r="F314" s="22"/>
      <c r="G314" s="25"/>
      <c r="H314" s="22"/>
      <c r="I314" s="22"/>
      <c r="J314" s="22"/>
    </row>
    <row r="315" spans="1:10" ht="15.75">
      <c r="A315" s="12"/>
      <c r="B315" s="13"/>
      <c r="C315" s="22"/>
      <c r="D315" s="22"/>
      <c r="E315" s="23"/>
      <c r="F315" s="22"/>
      <c r="G315" s="24"/>
      <c r="H315" s="22"/>
      <c r="I315" s="23"/>
      <c r="J315" s="22"/>
    </row>
    <row r="316" spans="1:10" ht="15.75">
      <c r="A316" s="12"/>
      <c r="B316" s="13"/>
      <c r="C316" s="22"/>
      <c r="D316" s="22"/>
      <c r="E316" s="23"/>
      <c r="F316" s="22"/>
      <c r="G316" s="25"/>
      <c r="H316" s="22"/>
      <c r="I316" s="22"/>
      <c r="J316" s="22"/>
    </row>
    <row r="317" spans="1:10" ht="15.75">
      <c r="A317" s="12"/>
      <c r="B317" s="13"/>
      <c r="C317" s="22"/>
      <c r="D317" s="22"/>
      <c r="E317" s="23"/>
      <c r="F317" s="22"/>
      <c r="G317" s="24"/>
      <c r="H317" s="22"/>
      <c r="I317" s="23"/>
      <c r="J317" s="22"/>
    </row>
    <row r="318" spans="1:10" ht="15.75">
      <c r="A318" s="12"/>
      <c r="B318" s="13"/>
      <c r="C318" s="22"/>
      <c r="D318" s="22"/>
      <c r="E318" s="23"/>
      <c r="F318" s="22"/>
      <c r="G318" s="25"/>
      <c r="H318" s="22"/>
      <c r="I318" s="22"/>
      <c r="J318" s="22"/>
    </row>
    <row r="319" spans="1:10" ht="15.75">
      <c r="A319" s="12"/>
      <c r="B319" s="13"/>
      <c r="C319" s="22"/>
      <c r="D319" s="22"/>
      <c r="E319" s="23"/>
      <c r="F319" s="22"/>
      <c r="G319" s="24"/>
      <c r="H319" s="22"/>
      <c r="I319" s="23"/>
      <c r="J319" s="22"/>
    </row>
    <row r="320" spans="1:10" ht="15.75">
      <c r="A320" s="12"/>
      <c r="B320" s="13"/>
      <c r="C320" s="22"/>
      <c r="D320" s="22"/>
      <c r="E320" s="23"/>
      <c r="F320" s="22"/>
      <c r="G320" s="25"/>
      <c r="H320" s="22"/>
      <c r="I320" s="22"/>
      <c r="J320" s="22"/>
    </row>
    <row r="321" spans="1:10" ht="15.75">
      <c r="A321" s="12"/>
      <c r="B321" s="13"/>
      <c r="C321" s="22"/>
      <c r="D321" s="22"/>
      <c r="E321" s="23"/>
      <c r="F321" s="22"/>
      <c r="G321" s="24"/>
      <c r="H321" s="22"/>
      <c r="I321" s="23"/>
      <c r="J321" s="23"/>
    </row>
    <row r="322" spans="1:10" ht="15.75">
      <c r="A322" s="12"/>
      <c r="B322" s="13"/>
      <c r="C322" s="22"/>
      <c r="D322" s="22"/>
      <c r="E322" s="23"/>
      <c r="F322" s="22"/>
      <c r="G322" s="25"/>
      <c r="H322" s="22"/>
      <c r="I322" s="22"/>
      <c r="J322" s="22"/>
    </row>
    <row r="323" spans="1:10" ht="15.75">
      <c r="A323" s="12"/>
      <c r="B323" s="13"/>
      <c r="C323" s="22"/>
      <c r="D323" s="22"/>
      <c r="E323" s="23"/>
      <c r="F323" s="22"/>
      <c r="G323" s="24"/>
      <c r="H323" s="22"/>
      <c r="I323" s="23"/>
      <c r="J323" s="23"/>
    </row>
    <row r="324" spans="1:10" ht="15.75">
      <c r="A324" s="12"/>
      <c r="B324" s="13"/>
      <c r="C324" s="22"/>
      <c r="D324" s="22"/>
      <c r="E324" s="23"/>
      <c r="F324" s="22"/>
      <c r="G324" s="25"/>
      <c r="H324" s="22"/>
      <c r="I324" s="22"/>
      <c r="J324" s="22"/>
    </row>
    <row r="325" spans="1:10" ht="15.75">
      <c r="A325" s="12"/>
      <c r="B325" s="13"/>
      <c r="C325" s="22"/>
      <c r="D325" s="22"/>
      <c r="E325" s="23"/>
      <c r="F325" s="22"/>
      <c r="G325" s="24"/>
      <c r="H325" s="22"/>
      <c r="I325" s="23"/>
      <c r="J325" s="22"/>
    </row>
    <row r="326" spans="1:10" ht="15.75">
      <c r="A326" s="12"/>
      <c r="B326" s="13"/>
      <c r="C326" s="22"/>
      <c r="D326" s="22"/>
      <c r="E326" s="23"/>
      <c r="F326" s="22"/>
      <c r="G326" s="25"/>
      <c r="H326" s="22"/>
      <c r="I326" s="22"/>
      <c r="J326" s="22"/>
    </row>
    <row r="327" spans="1:10" ht="15.75">
      <c r="A327" s="12"/>
      <c r="B327" s="13"/>
      <c r="C327" s="22"/>
      <c r="D327" s="22"/>
      <c r="E327" s="23"/>
      <c r="F327" s="22"/>
      <c r="G327" s="24"/>
      <c r="H327" s="22"/>
      <c r="I327" s="23"/>
      <c r="J327" s="22"/>
    </row>
    <row r="328" spans="1:10" ht="15.75">
      <c r="A328" s="12"/>
      <c r="B328" s="13"/>
      <c r="C328" s="22"/>
      <c r="D328" s="22"/>
      <c r="E328" s="23"/>
      <c r="F328" s="22"/>
      <c r="G328" s="25"/>
      <c r="H328" s="22"/>
      <c r="I328" s="22"/>
      <c r="J328" s="22"/>
    </row>
    <row r="329" spans="1:10" ht="15.75">
      <c r="A329" s="12"/>
      <c r="B329" s="13"/>
      <c r="C329" s="22"/>
      <c r="D329" s="22"/>
      <c r="E329" s="23"/>
      <c r="F329" s="22"/>
      <c r="G329" s="24"/>
      <c r="H329" s="22"/>
      <c r="I329" s="23"/>
      <c r="J329" s="22"/>
    </row>
    <row r="330" spans="1:10" ht="15.75">
      <c r="A330" s="12"/>
      <c r="B330" s="13"/>
      <c r="C330" s="22"/>
      <c r="D330" s="22"/>
      <c r="E330" s="22"/>
      <c r="F330" s="22"/>
      <c r="G330" s="25"/>
      <c r="H330" s="22"/>
      <c r="I330" s="22"/>
      <c r="J330" s="22"/>
    </row>
    <row r="331" spans="1:10" ht="15.75">
      <c r="A331" s="12"/>
      <c r="B331" s="13"/>
      <c r="C331" s="22"/>
      <c r="D331" s="22"/>
      <c r="E331" s="23"/>
      <c r="F331" s="22"/>
      <c r="G331" s="24"/>
      <c r="H331" s="22"/>
      <c r="I331" s="23"/>
      <c r="J331" s="22"/>
    </row>
    <row r="332" spans="1:10" ht="15.75">
      <c r="A332" s="12"/>
      <c r="B332" s="13"/>
      <c r="C332" s="22"/>
      <c r="D332" s="22"/>
      <c r="E332" s="22"/>
      <c r="F332" s="22"/>
      <c r="G332" s="25"/>
      <c r="H332" s="22"/>
      <c r="I332" s="22"/>
      <c r="J332" s="22"/>
    </row>
    <row r="333" spans="1:10" ht="15.75">
      <c r="A333" s="12"/>
      <c r="B333" s="13"/>
      <c r="C333" s="22"/>
      <c r="D333" s="22"/>
      <c r="E333" s="23"/>
      <c r="F333" s="22"/>
      <c r="G333" s="24"/>
      <c r="H333" s="22"/>
      <c r="I333" s="23"/>
      <c r="J333" s="22"/>
    </row>
    <row r="334" spans="1:10" ht="15.75">
      <c r="A334" s="12"/>
      <c r="B334" s="13"/>
      <c r="C334" s="22"/>
      <c r="D334" s="22"/>
      <c r="E334" s="22"/>
      <c r="F334" s="22"/>
      <c r="G334" s="25"/>
      <c r="H334" s="22"/>
      <c r="I334" s="22"/>
      <c r="J334" s="22"/>
    </row>
    <row r="335" spans="1:10" ht="15.75">
      <c r="A335" s="12"/>
      <c r="B335" s="13"/>
      <c r="C335" s="22"/>
      <c r="D335" s="22"/>
      <c r="E335" s="23"/>
      <c r="F335" s="22"/>
      <c r="G335" s="24"/>
      <c r="H335" s="22"/>
      <c r="I335" s="23"/>
      <c r="J335" s="22"/>
    </row>
    <row r="336" spans="1:10" ht="15.75">
      <c r="A336" s="12"/>
      <c r="B336" s="13"/>
      <c r="C336" s="22"/>
      <c r="D336" s="22"/>
      <c r="E336" s="22"/>
      <c r="F336" s="22"/>
      <c r="G336" s="25"/>
      <c r="H336" s="22"/>
      <c r="I336" s="22"/>
      <c r="J336" s="22"/>
    </row>
    <row r="337" spans="1:10" ht="15.75">
      <c r="A337" s="12"/>
      <c r="B337" s="13"/>
      <c r="C337" s="22"/>
      <c r="D337" s="22"/>
      <c r="E337" s="23"/>
      <c r="F337" s="22"/>
      <c r="G337" s="24"/>
      <c r="H337" s="22"/>
      <c r="I337" s="23"/>
      <c r="J337" s="22"/>
    </row>
    <row r="338" spans="1:10" ht="15.75">
      <c r="A338" s="12"/>
      <c r="B338" s="13"/>
      <c r="C338" s="22"/>
      <c r="D338" s="22"/>
      <c r="E338" s="27"/>
      <c r="F338" s="22"/>
      <c r="G338" s="25"/>
      <c r="H338" s="22"/>
      <c r="I338" s="22"/>
      <c r="J338" s="22"/>
    </row>
    <row r="339" spans="1:10" ht="15.75">
      <c r="A339" s="12"/>
      <c r="B339" s="13"/>
      <c r="C339" s="22"/>
      <c r="D339" s="22"/>
      <c r="E339" s="28"/>
      <c r="F339" s="22"/>
      <c r="G339" s="24"/>
      <c r="H339" s="22"/>
      <c r="I339" s="23"/>
      <c r="J339" s="22"/>
    </row>
    <row r="340" spans="1:10" ht="15.75">
      <c r="A340" s="12"/>
      <c r="B340" s="13"/>
      <c r="C340" s="22"/>
      <c r="D340" s="22"/>
      <c r="E340" s="22"/>
      <c r="F340" s="22"/>
      <c r="G340" s="25"/>
      <c r="H340" s="22"/>
      <c r="I340" s="22"/>
      <c r="J340" s="22"/>
    </row>
    <row r="341" spans="1:10" ht="15.75">
      <c r="A341" s="12"/>
      <c r="B341" s="13"/>
      <c r="C341" s="22"/>
      <c r="D341" s="22"/>
      <c r="E341" s="23"/>
      <c r="F341" s="22"/>
      <c r="G341" s="24"/>
      <c r="H341" s="22"/>
      <c r="I341" s="23"/>
      <c r="J341" s="22"/>
    </row>
    <row r="342" spans="1:10" ht="15.75">
      <c r="A342" s="12"/>
      <c r="B342" s="13"/>
      <c r="C342" s="22"/>
      <c r="D342" s="22"/>
      <c r="E342" s="22"/>
      <c r="F342" s="22"/>
      <c r="G342" s="25"/>
      <c r="H342" s="22"/>
      <c r="I342" s="22"/>
      <c r="J342" s="22"/>
    </row>
    <row r="343" spans="1:10" ht="15.75">
      <c r="A343" s="12"/>
      <c r="B343" s="13"/>
      <c r="C343" s="22"/>
      <c r="D343" s="22"/>
      <c r="E343" s="23"/>
      <c r="F343" s="22"/>
      <c r="G343" s="24"/>
      <c r="H343" s="22"/>
      <c r="I343" s="23"/>
      <c r="J343" s="22"/>
    </row>
    <row r="344" spans="1:10" ht="15.75">
      <c r="A344" s="12"/>
      <c r="B344" s="13"/>
      <c r="C344" s="22"/>
      <c r="D344" s="22"/>
      <c r="E344" s="22"/>
      <c r="F344" s="22"/>
      <c r="G344" s="25"/>
      <c r="H344" s="22"/>
      <c r="I344" s="22"/>
      <c r="J344" s="22"/>
    </row>
    <row r="345" spans="1:10" ht="15.75">
      <c r="A345" s="12"/>
      <c r="B345" s="13"/>
      <c r="C345" s="22"/>
      <c r="D345" s="22"/>
      <c r="E345" s="23"/>
      <c r="F345" s="22"/>
      <c r="G345" s="24"/>
      <c r="H345" s="22"/>
      <c r="I345" s="23"/>
      <c r="J345" s="22"/>
    </row>
    <row r="346" spans="1:10" ht="15.75">
      <c r="A346" s="12"/>
      <c r="B346" s="13"/>
      <c r="C346" s="22"/>
      <c r="D346" s="22"/>
      <c r="E346" s="22"/>
      <c r="F346" s="22"/>
      <c r="G346" s="25"/>
      <c r="H346" s="22"/>
      <c r="I346" s="22"/>
      <c r="J346" s="22"/>
    </row>
    <row r="347" spans="1:10" ht="15.75">
      <c r="A347" s="12"/>
      <c r="B347" s="13"/>
      <c r="C347" s="22"/>
      <c r="D347" s="22"/>
      <c r="E347" s="23"/>
      <c r="F347" s="22"/>
      <c r="G347" s="24"/>
      <c r="H347" s="22"/>
      <c r="I347" s="23"/>
      <c r="J347" s="22"/>
    </row>
    <row r="348" spans="1:10" ht="15.75">
      <c r="A348" s="12"/>
      <c r="B348" s="13"/>
      <c r="C348" s="22"/>
      <c r="D348" s="22"/>
      <c r="E348" s="22"/>
      <c r="F348" s="22"/>
      <c r="G348" s="25"/>
      <c r="H348" s="22"/>
      <c r="I348" s="22"/>
      <c r="J348" s="22"/>
    </row>
    <row r="349" spans="1:10" ht="15.75">
      <c r="A349" s="12"/>
      <c r="B349" s="13"/>
      <c r="C349" s="22"/>
      <c r="D349" s="22"/>
      <c r="E349" s="23"/>
      <c r="F349" s="22"/>
      <c r="G349" s="24"/>
      <c r="H349" s="22"/>
      <c r="I349" s="23"/>
      <c r="J349" s="22"/>
    </row>
    <row r="350" spans="1:10" ht="15.75">
      <c r="A350" s="12"/>
      <c r="B350" s="13"/>
      <c r="C350" s="22"/>
      <c r="D350" s="22"/>
      <c r="E350" s="22"/>
      <c r="F350" s="22"/>
      <c r="G350" s="25"/>
      <c r="H350" s="22"/>
      <c r="I350" s="22"/>
      <c r="J350" s="22"/>
    </row>
    <row r="351" spans="1:10" ht="15.75">
      <c r="A351" s="12"/>
      <c r="B351" s="13"/>
      <c r="C351" s="22"/>
      <c r="D351" s="22"/>
      <c r="E351" s="26"/>
      <c r="F351" s="22"/>
      <c r="G351" s="24"/>
      <c r="H351" s="22"/>
      <c r="I351" s="23"/>
      <c r="J351" s="22"/>
    </row>
    <row r="352" spans="1:10" ht="15.75">
      <c r="A352" s="12"/>
      <c r="B352" s="13"/>
      <c r="C352" s="22"/>
      <c r="D352" s="22"/>
      <c r="E352" s="22"/>
      <c r="F352" s="22"/>
      <c r="G352" s="25"/>
      <c r="H352" s="22"/>
      <c r="I352" s="22"/>
      <c r="J352" s="22"/>
    </row>
    <row r="353" spans="1:10" ht="15.75">
      <c r="A353" s="12"/>
      <c r="B353" s="13"/>
      <c r="C353" s="22"/>
      <c r="D353" s="22"/>
      <c r="E353" s="23"/>
      <c r="F353" s="22"/>
      <c r="G353" s="24"/>
      <c r="H353" s="22"/>
      <c r="I353" s="23"/>
      <c r="J353" s="22"/>
    </row>
    <row r="354" spans="1:10" ht="15.75">
      <c r="A354" s="12"/>
      <c r="B354" s="13"/>
      <c r="C354" s="22"/>
      <c r="D354" s="22"/>
      <c r="E354" s="26"/>
      <c r="F354" s="22"/>
      <c r="G354" s="25"/>
      <c r="H354" s="22"/>
      <c r="I354" s="22"/>
      <c r="J354" s="22"/>
    </row>
    <row r="355" spans="1:10" ht="15.75">
      <c r="A355" s="12"/>
      <c r="B355" s="13"/>
      <c r="C355" s="22"/>
      <c r="D355" s="22"/>
      <c r="E355" s="23"/>
      <c r="F355" s="22"/>
      <c r="G355" s="24"/>
      <c r="H355" s="22"/>
      <c r="I355" s="23"/>
      <c r="J355" s="23"/>
    </row>
    <row r="356" spans="1:10" ht="15.75">
      <c r="A356" s="12"/>
      <c r="B356" s="13"/>
      <c r="C356" s="22"/>
      <c r="D356" s="22"/>
      <c r="E356" s="22"/>
      <c r="F356" s="22"/>
      <c r="G356" s="25"/>
      <c r="H356" s="22"/>
      <c r="I356" s="22"/>
      <c r="J356" s="22"/>
    </row>
    <row r="357" spans="1:10" ht="15.75">
      <c r="A357" s="12"/>
      <c r="B357" s="13"/>
      <c r="C357" s="22"/>
      <c r="D357" s="22"/>
      <c r="E357" s="23"/>
      <c r="F357" s="22"/>
      <c r="G357" s="24"/>
      <c r="H357" s="22"/>
      <c r="I357" s="23"/>
      <c r="J357" s="23"/>
    </row>
    <row r="358" spans="1:10" ht="15.75">
      <c r="A358" s="12"/>
      <c r="B358" s="13"/>
      <c r="C358" s="22"/>
      <c r="D358" s="22"/>
      <c r="E358" s="22"/>
      <c r="F358" s="22"/>
      <c r="G358" s="25"/>
      <c r="H358" s="22"/>
      <c r="I358" s="22"/>
      <c r="J358" s="22"/>
    </row>
    <row r="359" spans="1:10" ht="15.75">
      <c r="A359" s="12"/>
      <c r="B359" s="13"/>
      <c r="C359" s="22"/>
      <c r="D359" s="22"/>
      <c r="E359" s="23"/>
      <c r="F359" s="22"/>
      <c r="G359" s="24"/>
      <c r="H359" s="22"/>
      <c r="I359" s="23"/>
      <c r="J359" s="22"/>
    </row>
    <row r="360" spans="1:10" ht="15.75">
      <c r="A360" s="12"/>
      <c r="B360" s="13"/>
      <c r="C360" s="22"/>
      <c r="D360" s="22"/>
      <c r="E360" s="22"/>
      <c r="F360" s="22"/>
      <c r="G360" s="25"/>
      <c r="H360" s="22"/>
      <c r="I360" s="22"/>
      <c r="J360" s="22"/>
    </row>
    <row r="361" spans="1:10" ht="15.75">
      <c r="A361" s="12"/>
      <c r="B361" s="13"/>
      <c r="C361" s="22"/>
      <c r="D361" s="22"/>
      <c r="E361" s="23"/>
      <c r="F361" s="22"/>
      <c r="G361" s="24"/>
      <c r="H361" s="22"/>
      <c r="I361" s="23"/>
      <c r="J361" s="22"/>
    </row>
    <row r="362" spans="1:10" ht="15.75">
      <c r="A362" s="12"/>
      <c r="B362" s="13"/>
      <c r="C362" s="22"/>
      <c r="D362" s="22"/>
      <c r="E362" s="22"/>
      <c r="F362" s="22"/>
      <c r="G362" s="25"/>
      <c r="H362" s="22"/>
      <c r="I362" s="22"/>
      <c r="J362" s="22"/>
    </row>
    <row r="363" spans="1:10" ht="15.75">
      <c r="A363" s="12"/>
      <c r="B363" s="13"/>
      <c r="C363" s="22"/>
      <c r="D363" s="22"/>
      <c r="E363" s="23"/>
      <c r="F363" s="22"/>
      <c r="G363" s="24"/>
      <c r="H363" s="22"/>
      <c r="I363" s="23"/>
      <c r="J363" s="22"/>
    </row>
    <row r="364" spans="1:10" ht="15.75">
      <c r="A364" s="12"/>
      <c r="B364" s="13"/>
      <c r="C364" s="22"/>
      <c r="D364" s="22"/>
      <c r="E364" s="22"/>
      <c r="F364" s="22"/>
      <c r="G364" s="25"/>
      <c r="H364" s="22"/>
      <c r="I364" s="22"/>
      <c r="J364" s="22"/>
    </row>
    <row r="365" spans="1:10" ht="15.75">
      <c r="A365" s="12"/>
      <c r="B365" s="13"/>
      <c r="C365" s="22"/>
      <c r="D365" s="22"/>
      <c r="E365" s="23"/>
      <c r="F365" s="22"/>
      <c r="G365" s="24"/>
      <c r="H365" s="22"/>
      <c r="I365" s="23"/>
      <c r="J365" s="22"/>
    </row>
    <row r="366" spans="1:10" ht="15.75">
      <c r="A366" s="12"/>
      <c r="B366" s="13"/>
      <c r="C366" s="22"/>
      <c r="D366" s="22"/>
      <c r="E366" s="22"/>
      <c r="F366" s="22"/>
      <c r="G366" s="25"/>
      <c r="H366" s="22"/>
      <c r="I366" s="22"/>
      <c r="J366" s="22"/>
    </row>
    <row r="367" spans="1:10" ht="15.75">
      <c r="A367" s="12"/>
      <c r="B367" s="13"/>
      <c r="C367" s="22"/>
      <c r="D367" s="22"/>
      <c r="E367" s="23"/>
      <c r="F367" s="22"/>
      <c r="G367" s="24"/>
      <c r="H367" s="22"/>
      <c r="I367" s="23"/>
      <c r="J367" s="22"/>
    </row>
    <row r="368" spans="1:10" ht="15.75">
      <c r="A368" s="12"/>
      <c r="B368" s="13"/>
      <c r="C368" s="22"/>
      <c r="D368" s="22"/>
      <c r="E368" s="22"/>
      <c r="F368" s="22"/>
      <c r="G368" s="25"/>
      <c r="H368" s="22"/>
      <c r="I368" s="22"/>
      <c r="J368" s="22"/>
    </row>
    <row r="369" spans="1:10" ht="15.75">
      <c r="A369" s="12"/>
      <c r="B369" s="13"/>
      <c r="C369" s="22"/>
      <c r="D369" s="22"/>
      <c r="E369" s="23"/>
      <c r="F369" s="22"/>
      <c r="G369" s="24"/>
      <c r="H369" s="22"/>
      <c r="I369" s="23"/>
      <c r="J369" s="22"/>
    </row>
    <row r="370" spans="1:10" ht="15.75">
      <c r="A370" s="12"/>
      <c r="B370" s="13"/>
      <c r="C370" s="22"/>
      <c r="D370" s="22"/>
      <c r="E370" s="22"/>
      <c r="F370" s="22"/>
      <c r="G370" s="25"/>
      <c r="H370" s="22"/>
      <c r="I370" s="22"/>
      <c r="J370" s="22"/>
    </row>
    <row r="371" spans="1:10" ht="15.75">
      <c r="A371" s="12"/>
      <c r="B371" s="13"/>
      <c r="C371" s="22"/>
      <c r="D371" s="22"/>
      <c r="E371" s="23"/>
      <c r="F371" s="22"/>
      <c r="G371" s="24"/>
      <c r="H371" s="22"/>
      <c r="I371" s="23"/>
      <c r="J371" s="22"/>
    </row>
    <row r="372" spans="1:10" ht="15.75">
      <c r="A372" s="12"/>
      <c r="B372" s="13"/>
      <c r="C372" s="22"/>
      <c r="D372" s="22"/>
      <c r="E372" s="22"/>
      <c r="F372" s="22"/>
      <c r="G372" s="25"/>
      <c r="H372" s="22"/>
      <c r="I372" s="22"/>
      <c r="J372" s="22"/>
    </row>
    <row r="373" spans="1:10" ht="15.75">
      <c r="A373" s="12"/>
      <c r="B373" s="13"/>
      <c r="C373" s="22"/>
      <c r="D373" s="22"/>
      <c r="E373" s="23"/>
      <c r="F373" s="22"/>
      <c r="G373" s="24"/>
      <c r="H373" s="22"/>
      <c r="I373" s="23"/>
      <c r="J373" s="22"/>
    </row>
    <row r="374" spans="1:10" ht="15.75">
      <c r="A374" s="12"/>
      <c r="B374" s="13"/>
      <c r="C374" s="22"/>
      <c r="D374" s="22"/>
      <c r="E374" s="22"/>
      <c r="F374" s="22"/>
      <c r="G374" s="25"/>
      <c r="H374" s="22"/>
      <c r="I374" s="22"/>
      <c r="J374" s="22"/>
    </row>
    <row r="375" spans="1:10" ht="15.75">
      <c r="A375" s="12"/>
      <c r="B375" s="13"/>
      <c r="C375" s="22"/>
      <c r="D375" s="22"/>
      <c r="E375" s="23"/>
      <c r="F375" s="22"/>
      <c r="G375" s="24"/>
      <c r="H375" s="22"/>
      <c r="I375" s="23"/>
      <c r="J375" s="22"/>
    </row>
    <row r="376" spans="1:10" ht="15.75">
      <c r="A376" s="12"/>
      <c r="B376" s="13"/>
      <c r="C376" s="22"/>
      <c r="D376" s="22"/>
      <c r="E376" s="22"/>
      <c r="F376" s="22"/>
      <c r="G376" s="25"/>
      <c r="H376" s="22"/>
      <c r="I376" s="22"/>
      <c r="J376" s="22"/>
    </row>
    <row r="377" spans="1:10" ht="15.75">
      <c r="A377" s="12"/>
      <c r="B377" s="13"/>
      <c r="C377" s="22"/>
      <c r="D377" s="22"/>
      <c r="E377" s="23"/>
      <c r="F377" s="22"/>
      <c r="G377" s="24"/>
      <c r="H377" s="22"/>
      <c r="I377" s="23"/>
      <c r="J377" s="22"/>
    </row>
    <row r="378" spans="1:10" ht="15.75">
      <c r="A378" s="12"/>
      <c r="B378" s="13"/>
      <c r="C378" s="22"/>
      <c r="D378" s="22"/>
      <c r="E378" s="22"/>
      <c r="F378" s="22"/>
      <c r="G378" s="25"/>
      <c r="H378" s="22"/>
      <c r="I378" s="22"/>
      <c r="J378" s="22"/>
    </row>
    <row r="379" spans="1:10" ht="15.75">
      <c r="A379" s="12"/>
      <c r="B379" s="13"/>
      <c r="C379" s="22"/>
      <c r="D379" s="22"/>
      <c r="E379" s="23"/>
      <c r="F379" s="22"/>
      <c r="G379" s="24"/>
      <c r="H379" s="22"/>
      <c r="I379" s="23"/>
      <c r="J379" s="22"/>
    </row>
    <row r="380" spans="1:10" ht="15.75">
      <c r="A380" s="12"/>
      <c r="B380" s="13"/>
      <c r="C380" s="22"/>
      <c r="D380" s="22"/>
      <c r="E380" s="22"/>
      <c r="F380" s="22"/>
      <c r="G380" s="25"/>
      <c r="H380" s="22"/>
      <c r="I380" s="22"/>
      <c r="J380" s="22"/>
    </row>
    <row r="381" spans="1:10" ht="15.75">
      <c r="A381" s="12"/>
      <c r="B381" s="13"/>
      <c r="C381" s="22"/>
      <c r="D381" s="22"/>
      <c r="E381" s="23"/>
      <c r="F381" s="22"/>
      <c r="G381" s="24"/>
      <c r="H381" s="22"/>
      <c r="I381" s="23"/>
      <c r="J381" s="22"/>
    </row>
    <row r="382" spans="1:10" ht="15.75">
      <c r="A382" s="12"/>
      <c r="B382" s="13"/>
      <c r="C382" s="22"/>
      <c r="D382" s="22"/>
      <c r="E382" s="22"/>
      <c r="F382" s="22"/>
      <c r="G382" s="25"/>
      <c r="H382" s="22"/>
      <c r="I382" s="22"/>
      <c r="J382" s="22"/>
    </row>
    <row r="383" spans="1:10" ht="15.75">
      <c r="A383" s="12"/>
      <c r="B383" s="13"/>
      <c r="C383" s="22"/>
      <c r="D383" s="22"/>
      <c r="E383" s="23"/>
      <c r="F383" s="22"/>
      <c r="G383" s="24"/>
      <c r="H383" s="22"/>
      <c r="I383" s="23"/>
      <c r="J383" s="22"/>
    </row>
    <row r="384" spans="1:10" ht="15.75">
      <c r="A384" s="12"/>
      <c r="B384" s="13"/>
      <c r="C384" s="22"/>
      <c r="D384" s="22"/>
      <c r="E384" s="22"/>
      <c r="F384" s="22"/>
      <c r="G384" s="25"/>
      <c r="H384" s="22"/>
      <c r="I384" s="22"/>
      <c r="J384" s="22"/>
    </row>
    <row r="385" spans="1:10" ht="15.75">
      <c r="A385" s="12"/>
      <c r="B385" s="13"/>
      <c r="C385" s="22"/>
      <c r="D385" s="22"/>
      <c r="E385" s="23"/>
      <c r="F385" s="22"/>
      <c r="G385" s="24"/>
      <c r="H385" s="22"/>
      <c r="I385" s="23"/>
      <c r="J385" s="22"/>
    </row>
    <row r="386" spans="1:10" ht="15.75">
      <c r="A386" s="12"/>
      <c r="B386" s="13"/>
      <c r="C386" s="22"/>
      <c r="D386" s="22"/>
      <c r="E386" s="22"/>
      <c r="F386" s="22"/>
      <c r="G386" s="25"/>
      <c r="H386" s="22"/>
      <c r="I386" s="22"/>
      <c r="J386" s="22"/>
    </row>
    <row r="387" spans="1:10" ht="15.75">
      <c r="A387" s="12"/>
      <c r="B387" s="13"/>
      <c r="C387" s="22"/>
      <c r="D387" s="22"/>
      <c r="E387" s="23"/>
      <c r="F387" s="22"/>
      <c r="G387" s="24"/>
      <c r="H387" s="22"/>
      <c r="I387" s="23"/>
      <c r="J387" s="22"/>
    </row>
    <row r="388" spans="1:10" ht="15.75">
      <c r="A388" s="12"/>
      <c r="B388" s="13"/>
      <c r="C388" s="22"/>
      <c r="D388" s="22"/>
      <c r="E388" s="22"/>
      <c r="F388" s="22"/>
      <c r="G388" s="25"/>
      <c r="H388" s="22"/>
      <c r="I388" s="22"/>
      <c r="J388" s="22"/>
    </row>
    <row r="389" spans="1:10" ht="15.75">
      <c r="A389" s="12"/>
      <c r="B389" s="13"/>
      <c r="C389" s="22"/>
      <c r="D389" s="22"/>
      <c r="E389" s="23"/>
      <c r="F389" s="22"/>
      <c r="G389" s="24"/>
      <c r="H389" s="22"/>
      <c r="I389" s="23"/>
      <c r="J389" s="22"/>
    </row>
    <row r="390" spans="1:10" ht="15.75">
      <c r="A390" s="12"/>
      <c r="B390" s="13"/>
      <c r="C390" s="22"/>
      <c r="D390" s="22"/>
      <c r="E390" s="22"/>
      <c r="F390" s="22"/>
      <c r="G390" s="25"/>
      <c r="H390" s="22"/>
      <c r="I390" s="22"/>
      <c r="J390" s="22"/>
    </row>
    <row r="391" spans="1:10" ht="15.75">
      <c r="A391" s="12"/>
      <c r="B391" s="13"/>
      <c r="C391" s="22"/>
      <c r="D391" s="22"/>
      <c r="E391" s="23"/>
      <c r="F391" s="22"/>
      <c r="G391" s="24"/>
      <c r="H391" s="22"/>
      <c r="I391" s="23"/>
      <c r="J391" s="22"/>
    </row>
    <row r="392" spans="1:10" ht="15.75">
      <c r="A392" s="12"/>
      <c r="B392" s="13"/>
      <c r="C392" s="22"/>
      <c r="D392" s="22"/>
      <c r="E392" s="22"/>
      <c r="F392" s="22"/>
      <c r="G392" s="25"/>
      <c r="H392" s="22"/>
      <c r="I392" s="22"/>
      <c r="J392" s="22"/>
    </row>
    <row r="393" spans="1:10" ht="15.75">
      <c r="A393" s="12"/>
      <c r="B393" s="13"/>
      <c r="C393" s="22"/>
      <c r="D393" s="22"/>
      <c r="E393" s="23"/>
      <c r="F393" s="22"/>
      <c r="G393" s="24"/>
      <c r="H393" s="22"/>
      <c r="I393" s="23"/>
      <c r="J393" s="22"/>
    </row>
    <row r="394" spans="1:10" ht="15.75">
      <c r="A394" s="12"/>
      <c r="B394" s="13"/>
      <c r="C394" s="22"/>
      <c r="D394" s="22"/>
      <c r="E394" s="26"/>
      <c r="F394" s="22"/>
      <c r="G394" s="25"/>
      <c r="H394" s="22"/>
      <c r="I394" s="22"/>
      <c r="J394" s="22"/>
    </row>
    <row r="395" spans="1:10" ht="15.75">
      <c r="A395" s="12"/>
      <c r="B395" s="13"/>
      <c r="C395" s="22"/>
      <c r="D395" s="22"/>
      <c r="E395" s="23"/>
      <c r="F395" s="22"/>
      <c r="G395" s="24"/>
      <c r="H395" s="22"/>
      <c r="I395" s="23"/>
      <c r="J395" s="22"/>
    </row>
    <row r="396" spans="1:10" ht="15.75">
      <c r="A396" s="12"/>
      <c r="B396" s="13"/>
      <c r="C396" s="22"/>
      <c r="D396" s="22"/>
      <c r="E396" s="22"/>
      <c r="F396" s="22"/>
      <c r="G396" s="25"/>
      <c r="H396" s="22"/>
      <c r="I396" s="22"/>
      <c r="J396" s="22"/>
    </row>
    <row r="397" spans="1:10" ht="15.75">
      <c r="A397" s="12"/>
      <c r="B397" s="13"/>
      <c r="C397" s="22"/>
      <c r="D397" s="22"/>
      <c r="E397" s="23"/>
      <c r="F397" s="22"/>
      <c r="G397" s="24"/>
      <c r="H397" s="22"/>
      <c r="I397" s="23"/>
      <c r="J397" s="22"/>
    </row>
    <row r="398" spans="1:10" ht="15.75">
      <c r="A398" s="12"/>
      <c r="B398" s="13"/>
      <c r="C398" s="22"/>
      <c r="D398" s="22"/>
      <c r="E398" s="22"/>
      <c r="F398" s="22"/>
      <c r="G398" s="25"/>
      <c r="H398" s="22"/>
      <c r="I398" s="22"/>
      <c r="J398" s="22"/>
    </row>
    <row r="399" spans="1:10" ht="15.75">
      <c r="A399" s="12"/>
      <c r="B399" s="13"/>
      <c r="C399" s="22"/>
      <c r="D399" s="22"/>
      <c r="E399" s="23"/>
      <c r="F399" s="22"/>
      <c r="G399" s="24"/>
      <c r="H399" s="22"/>
      <c r="I399" s="23"/>
      <c r="J399" s="22"/>
    </row>
    <row r="400" spans="1:10" ht="15.75">
      <c r="A400" s="12"/>
      <c r="B400" s="13"/>
      <c r="C400" s="22"/>
      <c r="D400" s="22"/>
      <c r="E400" s="22"/>
      <c r="F400" s="22"/>
      <c r="G400" s="25"/>
      <c r="H400" s="22"/>
      <c r="I400" s="22"/>
      <c r="J400" s="22"/>
    </row>
    <row r="401" spans="1:10" ht="15.75">
      <c r="A401" s="12"/>
      <c r="B401" s="13"/>
      <c r="C401" s="22"/>
      <c r="D401" s="22"/>
      <c r="E401" s="23"/>
      <c r="F401" s="22"/>
      <c r="G401" s="24"/>
      <c r="H401" s="22"/>
      <c r="I401" s="23"/>
      <c r="J401" s="22"/>
    </row>
    <row r="402" spans="1:10" ht="15.75">
      <c r="A402" s="12"/>
      <c r="B402" s="13"/>
      <c r="C402" s="22"/>
      <c r="D402" s="22"/>
      <c r="E402" s="22"/>
      <c r="F402" s="22"/>
      <c r="G402" s="25"/>
      <c r="H402" s="22"/>
      <c r="I402" s="22"/>
      <c r="J402" s="22"/>
    </row>
    <row r="403" spans="1:10" ht="15.75">
      <c r="A403" s="12"/>
      <c r="B403" s="13"/>
      <c r="C403" s="22"/>
      <c r="D403" s="22"/>
      <c r="E403" s="23"/>
      <c r="F403" s="22"/>
      <c r="G403" s="24"/>
      <c r="H403" s="22"/>
      <c r="I403" s="23"/>
      <c r="J403" s="22"/>
    </row>
    <row r="404" spans="1:10" ht="15.75">
      <c r="A404" s="12"/>
      <c r="B404" s="13"/>
      <c r="C404" s="22"/>
      <c r="D404" s="22"/>
      <c r="E404" s="22"/>
      <c r="F404" s="22"/>
      <c r="G404" s="25"/>
      <c r="H404" s="22"/>
      <c r="I404" s="22"/>
      <c r="J404" s="22"/>
    </row>
    <row r="405" spans="1:10" ht="15.75">
      <c r="A405" s="12"/>
      <c r="B405" s="13"/>
      <c r="C405" s="22"/>
      <c r="D405" s="22"/>
      <c r="E405" s="23"/>
      <c r="F405" s="22"/>
      <c r="G405" s="24"/>
      <c r="H405" s="22"/>
      <c r="I405" s="23"/>
      <c r="J405" s="22"/>
    </row>
    <row r="406" spans="1:10" ht="15.75">
      <c r="A406" s="12"/>
      <c r="B406" s="13"/>
      <c r="C406" s="22"/>
      <c r="D406" s="22"/>
      <c r="E406" s="22"/>
      <c r="F406" s="22"/>
      <c r="G406" s="25"/>
      <c r="H406" s="22"/>
      <c r="I406" s="22"/>
      <c r="J406" s="22"/>
    </row>
    <row r="407" spans="1:10" ht="15.75">
      <c r="A407" s="12"/>
      <c r="B407" s="13"/>
      <c r="C407" s="22"/>
      <c r="D407" s="22"/>
      <c r="E407" s="23"/>
      <c r="F407" s="22"/>
      <c r="G407" s="24"/>
      <c r="H407" s="22"/>
      <c r="I407" s="23"/>
      <c r="J407" s="22"/>
    </row>
    <row r="408" spans="1:10" ht="15.75">
      <c r="A408" s="12"/>
      <c r="B408" s="13"/>
      <c r="C408" s="22"/>
      <c r="D408" s="22"/>
      <c r="E408" s="22"/>
      <c r="F408" s="22"/>
      <c r="G408" s="25"/>
      <c r="H408" s="22"/>
      <c r="I408" s="22"/>
      <c r="J408" s="22"/>
    </row>
    <row r="409" spans="1:10" ht="15.75">
      <c r="A409" s="12"/>
      <c r="B409" s="13"/>
      <c r="C409" s="22"/>
      <c r="D409" s="22"/>
      <c r="E409" s="28"/>
      <c r="F409" s="22"/>
      <c r="G409" s="24"/>
      <c r="H409" s="22"/>
      <c r="I409" s="23"/>
      <c r="J409" s="22"/>
    </row>
    <row r="410" spans="1:10" ht="15.75">
      <c r="A410" s="12"/>
      <c r="B410" s="13"/>
      <c r="C410" s="22"/>
      <c r="D410" s="22"/>
      <c r="E410" s="27"/>
      <c r="F410" s="22"/>
      <c r="G410" s="25"/>
      <c r="H410" s="22"/>
      <c r="I410" s="22"/>
      <c r="J410" s="22"/>
    </row>
    <row r="411" spans="1:10" ht="15.75">
      <c r="A411" s="12"/>
      <c r="B411" s="13"/>
      <c r="C411" s="22"/>
      <c r="D411" s="22"/>
      <c r="E411" s="28"/>
      <c r="F411" s="22"/>
      <c r="G411" s="24"/>
      <c r="H411" s="22"/>
      <c r="I411" s="23"/>
      <c r="J411" s="22"/>
    </row>
    <row r="412" spans="1:10" ht="15.75">
      <c r="A412" s="12"/>
      <c r="B412" s="13"/>
      <c r="C412" s="22"/>
      <c r="D412" s="22"/>
      <c r="E412" s="27"/>
      <c r="F412" s="22"/>
      <c r="G412" s="25"/>
      <c r="H412" s="22"/>
      <c r="I412" s="22"/>
      <c r="J412" s="22"/>
    </row>
    <row r="413" spans="1:10" ht="15.75">
      <c r="A413" s="12"/>
      <c r="B413" s="13"/>
      <c r="C413" s="22"/>
      <c r="D413" s="22"/>
      <c r="E413" s="28"/>
      <c r="F413" s="22"/>
      <c r="G413" s="24"/>
      <c r="H413" s="22"/>
      <c r="I413" s="23"/>
      <c r="J413" s="22"/>
    </row>
    <row r="414" spans="1:10" ht="15.75">
      <c r="A414" s="12"/>
      <c r="B414" s="13"/>
      <c r="C414" s="22"/>
      <c r="D414" s="22"/>
      <c r="E414" s="27"/>
      <c r="F414" s="22"/>
      <c r="G414" s="25"/>
      <c r="H414" s="22"/>
      <c r="I414" s="22"/>
      <c r="J414" s="22"/>
    </row>
    <row r="415" spans="1:10" ht="15.75">
      <c r="A415" s="12"/>
      <c r="B415" s="13"/>
      <c r="C415" s="22"/>
      <c r="D415" s="22"/>
      <c r="E415" s="28"/>
      <c r="F415" s="22"/>
      <c r="G415" s="24"/>
      <c r="H415" s="22"/>
      <c r="I415" s="23"/>
      <c r="J415" s="22"/>
    </row>
    <row r="416" spans="1:10" ht="15.75">
      <c r="A416" s="12"/>
      <c r="B416" s="13"/>
      <c r="C416" s="22"/>
      <c r="D416" s="22"/>
      <c r="E416" s="27"/>
      <c r="F416" s="22"/>
      <c r="G416" s="25"/>
      <c r="H416" s="22"/>
      <c r="I416" s="22"/>
      <c r="J416" s="22"/>
    </row>
    <row r="417" spans="1:10" ht="15.75">
      <c r="A417" s="12"/>
      <c r="B417" s="13"/>
      <c r="C417" s="22"/>
      <c r="D417" s="22"/>
      <c r="E417" s="28"/>
      <c r="F417" s="29"/>
      <c r="G417" s="24"/>
      <c r="H417" s="22"/>
      <c r="I417" s="23"/>
      <c r="J417" s="22"/>
    </row>
    <row r="418" spans="1:10" ht="15.75">
      <c r="A418" s="12"/>
      <c r="B418" s="13"/>
      <c r="C418" s="30"/>
      <c r="D418" s="30"/>
      <c r="E418" s="31"/>
      <c r="F418" s="22"/>
      <c r="G418" s="32"/>
      <c r="H418" s="30"/>
      <c r="I418" s="31"/>
      <c r="J418" s="22"/>
    </row>
    <row r="419" spans="1:10" ht="15.75">
      <c r="A419" s="12"/>
      <c r="B419" s="13"/>
      <c r="C419" s="30"/>
      <c r="D419" s="30"/>
      <c r="E419" s="31"/>
      <c r="F419" s="33"/>
      <c r="G419" s="32"/>
      <c r="H419" s="30"/>
      <c r="I419" s="31"/>
      <c r="J419" s="22"/>
    </row>
    <row r="420" spans="1:10" ht="15.75">
      <c r="A420" s="12"/>
      <c r="B420" s="13"/>
      <c r="C420" s="30"/>
      <c r="D420" s="22"/>
      <c r="E420" s="31"/>
      <c r="F420" s="33"/>
      <c r="G420" s="32"/>
      <c r="H420" s="30"/>
      <c r="I420" s="31"/>
      <c r="J420" s="22"/>
    </row>
    <row r="421" spans="1:10" ht="15.75">
      <c r="A421" s="12"/>
      <c r="B421" s="13"/>
      <c r="C421" s="30"/>
      <c r="D421" s="22"/>
      <c r="E421" s="34"/>
      <c r="F421" s="33"/>
      <c r="G421" s="32"/>
      <c r="H421" s="30"/>
      <c r="I421" s="31"/>
      <c r="J421" s="22"/>
    </row>
    <row r="422" spans="1:10" ht="15.75">
      <c r="A422" s="12"/>
      <c r="B422" s="13"/>
      <c r="C422" s="22"/>
      <c r="D422" s="22"/>
      <c r="E422" s="35"/>
      <c r="F422" s="36"/>
      <c r="G422" s="24"/>
      <c r="H422" s="22"/>
      <c r="I422" s="23"/>
      <c r="J422" s="22"/>
    </row>
    <row r="423" spans="1:10" ht="15.75">
      <c r="A423" s="12"/>
      <c r="B423" s="13"/>
      <c r="C423" s="30"/>
      <c r="D423" s="22"/>
      <c r="E423" s="31"/>
      <c r="F423" s="33"/>
      <c r="G423" s="32"/>
      <c r="H423" s="30"/>
      <c r="I423" s="31"/>
      <c r="J423" s="22"/>
    </row>
    <row r="424" spans="1:10" ht="15.75">
      <c r="A424" s="37"/>
      <c r="B424" s="38"/>
      <c r="C424" s="38"/>
      <c r="D424" s="38"/>
      <c r="E424" s="38"/>
      <c r="F424" s="38"/>
      <c r="G424" s="39"/>
      <c r="H424" s="38"/>
      <c r="I424" s="38"/>
      <c r="J424" s="38"/>
    </row>
    <row r="425" spans="1:10" ht="15.75">
      <c r="A425" s="37"/>
      <c r="B425" s="38"/>
      <c r="C425" s="38"/>
      <c r="D425" s="38"/>
      <c r="E425" s="38"/>
      <c r="F425" s="38"/>
      <c r="G425" s="39"/>
      <c r="H425" s="38"/>
      <c r="I425" s="38"/>
      <c r="J425" s="38"/>
    </row>
    <row r="426" spans="1:10" ht="15.75">
      <c r="A426" s="37"/>
      <c r="B426" s="38"/>
      <c r="C426" s="38"/>
      <c r="D426" s="38"/>
      <c r="E426" s="38"/>
      <c r="F426" s="38"/>
      <c r="G426" s="39"/>
      <c r="H426" s="38"/>
      <c r="I426" s="38"/>
      <c r="J426" s="38"/>
    </row>
    <row r="427" spans="1:10" ht="15.75">
      <c r="A427" s="37"/>
      <c r="B427" s="38"/>
      <c r="C427" s="38"/>
      <c r="D427" s="38"/>
      <c r="E427" s="38"/>
      <c r="F427" s="38"/>
      <c r="G427" s="39"/>
      <c r="H427" s="38"/>
      <c r="I427" s="38"/>
      <c r="J427" s="38"/>
    </row>
    <row r="428" spans="1:10" ht="15.75">
      <c r="A428" s="37"/>
      <c r="B428" s="38"/>
      <c r="C428" s="38"/>
      <c r="D428" s="38"/>
      <c r="E428" s="38"/>
      <c r="F428" s="38"/>
      <c r="G428" s="39"/>
      <c r="H428" s="38"/>
      <c r="I428" s="38"/>
      <c r="J428" s="38"/>
    </row>
    <row r="429" spans="1:10" ht="15.75">
      <c r="A429" s="37"/>
      <c r="B429" s="38"/>
      <c r="C429" s="38"/>
      <c r="D429" s="38"/>
      <c r="E429" s="38"/>
      <c r="F429" s="38"/>
      <c r="G429" s="39"/>
      <c r="H429" s="38"/>
      <c r="I429" s="38"/>
      <c r="J429" s="38"/>
    </row>
    <row r="430" spans="1:10" ht="15.75">
      <c r="A430" s="37"/>
      <c r="B430" s="38"/>
      <c r="C430" s="38"/>
      <c r="D430" s="38"/>
      <c r="E430" s="38"/>
      <c r="F430" s="38"/>
      <c r="G430" s="39"/>
      <c r="H430" s="38"/>
      <c r="I430" s="38"/>
      <c r="J430" s="38"/>
    </row>
    <row r="431" spans="1:10" ht="15.75">
      <c r="A431" s="37"/>
      <c r="B431" s="38"/>
      <c r="C431" s="38"/>
      <c r="D431" s="38"/>
      <c r="E431" s="38"/>
      <c r="F431" s="38"/>
      <c r="G431" s="39"/>
      <c r="H431" s="38"/>
      <c r="I431" s="38"/>
      <c r="J431" s="38"/>
    </row>
    <row r="432" spans="1:10" ht="15.75">
      <c r="A432" s="37"/>
      <c r="B432" s="38"/>
      <c r="C432" s="38"/>
      <c r="D432" s="38"/>
      <c r="E432" s="38"/>
      <c r="F432" s="38"/>
      <c r="G432" s="39"/>
      <c r="H432" s="38"/>
      <c r="I432" s="38"/>
      <c r="J432" s="38"/>
    </row>
    <row r="433" spans="1:10" ht="15.75">
      <c r="A433" s="37"/>
      <c r="B433" s="38"/>
      <c r="C433" s="38"/>
      <c r="D433" s="38"/>
      <c r="E433" s="38"/>
      <c r="F433" s="38"/>
      <c r="G433" s="39"/>
      <c r="H433" s="38"/>
      <c r="I433" s="38"/>
      <c r="J433" s="38"/>
    </row>
    <row r="434" spans="1:10" ht="15.75">
      <c r="A434" s="37"/>
      <c r="B434" s="38"/>
      <c r="C434" s="38"/>
      <c r="D434" s="38"/>
      <c r="E434" s="38"/>
      <c r="F434" s="38"/>
      <c r="G434" s="39"/>
      <c r="H434" s="38"/>
      <c r="I434" s="38"/>
      <c r="J434" s="38"/>
    </row>
    <row r="435" spans="1:10" ht="15.75">
      <c r="A435" s="37"/>
      <c r="B435" s="38"/>
      <c r="C435" s="38"/>
      <c r="D435" s="38"/>
      <c r="E435" s="38"/>
      <c r="F435" s="38"/>
      <c r="G435" s="39"/>
      <c r="H435" s="38"/>
      <c r="I435" s="38"/>
      <c r="J435" s="38"/>
    </row>
    <row r="436" spans="1:10" ht="15.75">
      <c r="A436" s="37"/>
      <c r="B436" s="38"/>
      <c r="C436" s="38"/>
      <c r="D436" s="38"/>
      <c r="E436" s="38"/>
      <c r="F436" s="38"/>
      <c r="G436" s="39"/>
      <c r="H436" s="38"/>
      <c r="I436" s="38"/>
      <c r="J436" s="38"/>
    </row>
    <row r="437" spans="1:10" ht="15.75">
      <c r="A437" s="37"/>
      <c r="B437" s="38"/>
      <c r="C437" s="38"/>
      <c r="D437" s="38"/>
      <c r="E437" s="38"/>
      <c r="F437" s="38"/>
      <c r="G437" s="39"/>
      <c r="H437" s="38"/>
      <c r="I437" s="38"/>
      <c r="J437" s="38"/>
    </row>
    <row r="438" spans="1:10" ht="15.75">
      <c r="A438" s="37"/>
      <c r="B438" s="38"/>
      <c r="C438" s="38"/>
      <c r="D438" s="38"/>
      <c r="E438" s="38"/>
      <c r="F438" s="38"/>
      <c r="G438" s="39"/>
      <c r="H438" s="38"/>
      <c r="I438" s="38"/>
      <c r="J438" s="38"/>
    </row>
    <row r="439" spans="1:10" ht="15.75">
      <c r="A439" s="37"/>
      <c r="B439" s="38"/>
      <c r="C439" s="38"/>
      <c r="D439" s="38"/>
      <c r="E439" s="38"/>
      <c r="F439" s="38"/>
      <c r="G439" s="39"/>
      <c r="H439" s="38"/>
      <c r="I439" s="38"/>
      <c r="J439" s="38"/>
    </row>
    <row r="440" spans="1:10" ht="15.75">
      <c r="A440" s="37"/>
      <c r="B440" s="38"/>
      <c r="C440" s="38"/>
      <c r="D440" s="38"/>
      <c r="E440" s="38"/>
      <c r="F440" s="38"/>
      <c r="G440" s="39"/>
      <c r="H440" s="38"/>
      <c r="I440" s="38"/>
      <c r="J440" s="38"/>
    </row>
    <row r="441" spans="1:10" ht="15.75">
      <c r="A441" s="37"/>
      <c r="B441" s="38"/>
      <c r="C441" s="38"/>
      <c r="D441" s="38"/>
      <c r="E441" s="38"/>
      <c r="F441" s="38"/>
      <c r="G441" s="39"/>
      <c r="H441" s="38"/>
      <c r="I441" s="38"/>
      <c r="J441" s="38"/>
    </row>
    <row r="442" spans="1:10" ht="15.75">
      <c r="A442" s="37"/>
      <c r="B442" s="38"/>
      <c r="C442" s="38"/>
      <c r="D442" s="38"/>
      <c r="E442" s="38"/>
      <c r="F442" s="38"/>
      <c r="G442" s="39"/>
      <c r="H442" s="38"/>
      <c r="I442" s="38"/>
      <c r="J442" s="38"/>
    </row>
    <row r="443" spans="1:10" ht="15.75">
      <c r="A443" s="37"/>
      <c r="B443" s="38"/>
      <c r="C443" s="38"/>
      <c r="D443" s="38"/>
      <c r="E443" s="38"/>
      <c r="F443" s="38"/>
      <c r="G443" s="39"/>
      <c r="H443" s="38"/>
      <c r="I443" s="38"/>
      <c r="J443" s="38"/>
    </row>
    <row r="444" spans="1:10" ht="15.75">
      <c r="A444" s="37"/>
      <c r="B444" s="38"/>
      <c r="C444" s="38"/>
      <c r="D444" s="38"/>
      <c r="E444" s="38"/>
      <c r="F444" s="38"/>
      <c r="G444" s="39"/>
      <c r="H444" s="38"/>
      <c r="I444" s="38"/>
      <c r="J444" s="38"/>
    </row>
    <row r="445" spans="1:10" ht="15.75">
      <c r="A445" s="37"/>
      <c r="B445" s="38"/>
      <c r="C445" s="38"/>
      <c r="D445" s="38"/>
      <c r="E445" s="38"/>
      <c r="F445" s="38"/>
      <c r="G445" s="39"/>
      <c r="H445" s="38"/>
      <c r="I445" s="38"/>
      <c r="J445" s="38"/>
    </row>
    <row r="446" spans="1:10" ht="15.75">
      <c r="A446" s="37"/>
      <c r="B446" s="38"/>
      <c r="C446" s="38"/>
      <c r="D446" s="38"/>
      <c r="E446" s="38"/>
      <c r="F446" s="38"/>
      <c r="G446" s="39"/>
      <c r="H446" s="38"/>
      <c r="I446" s="38"/>
      <c r="J446" s="38"/>
    </row>
    <row r="447" spans="1:10" ht="15.75">
      <c r="A447" s="37"/>
      <c r="B447" s="38"/>
      <c r="C447" s="38"/>
      <c r="D447" s="38"/>
      <c r="E447" s="38"/>
      <c r="F447" s="38"/>
      <c r="G447" s="39"/>
      <c r="H447" s="38"/>
      <c r="I447" s="38"/>
      <c r="J447" s="38"/>
    </row>
    <row r="448" spans="1:10" ht="15.75">
      <c r="A448" s="37"/>
      <c r="B448" s="38"/>
      <c r="C448" s="38"/>
      <c r="D448" s="38"/>
      <c r="E448" s="38"/>
      <c r="F448" s="38"/>
      <c r="G448" s="39"/>
      <c r="H448" s="38"/>
      <c r="I448" s="38"/>
      <c r="J448" s="38"/>
    </row>
    <row r="449" spans="1:10" ht="15.75">
      <c r="A449" s="37"/>
      <c r="B449" s="38"/>
      <c r="C449" s="38"/>
      <c r="D449" s="38"/>
      <c r="E449" s="38"/>
      <c r="F449" s="38"/>
      <c r="G449" s="39"/>
      <c r="H449" s="38"/>
      <c r="I449" s="38"/>
      <c r="J449" s="38"/>
    </row>
    <row r="450" spans="1:10" ht="15.75">
      <c r="A450" s="37"/>
      <c r="B450" s="38"/>
      <c r="C450" s="38"/>
      <c r="D450" s="38"/>
      <c r="E450" s="38"/>
      <c r="F450" s="38"/>
      <c r="G450" s="39"/>
      <c r="H450" s="38"/>
      <c r="I450" s="38"/>
      <c r="J450" s="38"/>
    </row>
    <row r="451" spans="1:10" ht="15.75">
      <c r="A451" s="37"/>
      <c r="B451" s="38"/>
      <c r="C451" s="38"/>
      <c r="D451" s="38"/>
      <c r="E451" s="38"/>
      <c r="F451" s="38"/>
      <c r="G451" s="39"/>
      <c r="H451" s="38"/>
      <c r="I451" s="38"/>
      <c r="J451" s="38"/>
    </row>
    <row r="452" spans="1:10" ht="15.75">
      <c r="A452" s="37"/>
      <c r="B452" s="38"/>
      <c r="C452" s="38"/>
      <c r="D452" s="38"/>
      <c r="E452" s="38"/>
      <c r="F452" s="38"/>
      <c r="G452" s="39"/>
      <c r="H452" s="38"/>
      <c r="I452" s="38"/>
      <c r="J452" s="38"/>
    </row>
    <row r="453" spans="1:10" ht="15.75">
      <c r="A453" s="37"/>
      <c r="B453" s="38"/>
      <c r="C453" s="38"/>
      <c r="D453" s="38"/>
      <c r="E453" s="38"/>
      <c r="F453" s="38"/>
      <c r="G453" s="39"/>
      <c r="H453" s="38"/>
      <c r="I453" s="38"/>
      <c r="J453" s="38"/>
    </row>
    <row r="454" spans="1:10" ht="15.75">
      <c r="A454" s="37"/>
      <c r="B454" s="38"/>
      <c r="C454" s="38"/>
      <c r="D454" s="38"/>
      <c r="E454" s="38"/>
      <c r="F454" s="38"/>
      <c r="G454" s="39"/>
      <c r="H454" s="38"/>
      <c r="I454" s="38"/>
      <c r="J454" s="38"/>
    </row>
    <row r="455" spans="1:10" ht="15.75">
      <c r="A455" s="37"/>
      <c r="B455" s="38"/>
      <c r="C455" s="38"/>
      <c r="D455" s="38"/>
      <c r="E455" s="38"/>
      <c r="F455" s="38"/>
      <c r="G455" s="39"/>
      <c r="H455" s="38"/>
      <c r="I455" s="38"/>
      <c r="J455" s="38"/>
    </row>
    <row r="456" spans="1:10" ht="15.75">
      <c r="A456" s="37"/>
      <c r="B456" s="38"/>
      <c r="C456" s="38"/>
      <c r="D456" s="38"/>
      <c r="E456" s="38"/>
      <c r="F456" s="38"/>
      <c r="G456" s="39"/>
      <c r="H456" s="38"/>
      <c r="I456" s="38"/>
      <c r="J456" s="38"/>
    </row>
    <row r="457" spans="1:10" ht="15.75">
      <c r="A457" s="37"/>
      <c r="B457" s="38"/>
      <c r="C457" s="38"/>
      <c r="D457" s="38"/>
      <c r="E457" s="38"/>
      <c r="F457" s="38"/>
      <c r="G457" s="39"/>
      <c r="H457" s="38"/>
      <c r="I457" s="38"/>
      <c r="J457" s="38"/>
    </row>
    <row r="458" spans="1:10" ht="15.75">
      <c r="A458" s="37"/>
      <c r="B458" s="38"/>
      <c r="C458" s="38"/>
      <c r="D458" s="38"/>
      <c r="E458" s="38"/>
      <c r="F458" s="38"/>
      <c r="G458" s="39"/>
      <c r="H458" s="38"/>
      <c r="I458" s="38"/>
      <c r="J458" s="38"/>
    </row>
    <row r="459" spans="1:10" ht="15.75">
      <c r="A459" s="37"/>
      <c r="B459" s="38"/>
      <c r="C459" s="38"/>
      <c r="D459" s="38"/>
      <c r="E459" s="38"/>
      <c r="F459" s="38"/>
      <c r="G459" s="39"/>
      <c r="H459" s="38"/>
      <c r="I459" s="38"/>
      <c r="J459" s="38"/>
    </row>
    <row r="460" spans="1:10" ht="15.75">
      <c r="A460" s="37"/>
      <c r="B460" s="38"/>
      <c r="C460" s="38"/>
      <c r="D460" s="38"/>
      <c r="E460" s="38"/>
      <c r="F460" s="38"/>
      <c r="G460" s="39"/>
      <c r="H460" s="38"/>
      <c r="I460" s="38"/>
      <c r="J460" s="38"/>
    </row>
    <row r="461" spans="1:10" ht="15.75">
      <c r="A461" s="37"/>
      <c r="B461" s="38"/>
      <c r="C461" s="38"/>
      <c r="D461" s="38"/>
      <c r="E461" s="38"/>
      <c r="F461" s="38"/>
      <c r="G461" s="39"/>
      <c r="H461" s="38"/>
      <c r="I461" s="38"/>
      <c r="J461" s="38"/>
    </row>
    <row r="462" spans="1:10" ht="15.75">
      <c r="A462" s="37"/>
      <c r="B462" s="38"/>
      <c r="C462" s="38"/>
      <c r="D462" s="38"/>
      <c r="E462" s="38"/>
      <c r="F462" s="38"/>
      <c r="G462" s="39"/>
      <c r="H462" s="38"/>
      <c r="I462" s="38"/>
      <c r="J462" s="38"/>
    </row>
    <row r="463" spans="1:10" ht="15.75">
      <c r="A463" s="37"/>
      <c r="B463" s="38"/>
      <c r="C463" s="38"/>
      <c r="D463" s="38"/>
      <c r="E463" s="38"/>
      <c r="F463" s="38"/>
      <c r="G463" s="39"/>
      <c r="H463" s="38"/>
      <c r="I463" s="38"/>
      <c r="J463" s="38"/>
    </row>
    <row r="464" spans="1:10" ht="15.75">
      <c r="A464" s="37"/>
      <c r="B464" s="38"/>
      <c r="C464" s="38"/>
      <c r="D464" s="38"/>
      <c r="E464" s="38"/>
      <c r="F464" s="38"/>
      <c r="G464" s="39"/>
      <c r="H464" s="38"/>
      <c r="I464" s="38"/>
      <c r="J464" s="38"/>
    </row>
    <row r="465" spans="1:10" ht="15.75">
      <c r="A465" s="37"/>
      <c r="B465" s="38"/>
      <c r="C465" s="38"/>
      <c r="D465" s="38"/>
      <c r="E465" s="38"/>
      <c r="F465" s="38"/>
      <c r="G465" s="39"/>
      <c r="H465" s="38"/>
      <c r="I465" s="38"/>
      <c r="J465" s="38"/>
    </row>
    <row r="466" spans="1:10" ht="15.75">
      <c r="A466" s="37"/>
      <c r="B466" s="38"/>
      <c r="C466" s="38"/>
      <c r="D466" s="38"/>
      <c r="E466" s="38"/>
      <c r="F466" s="38"/>
      <c r="G466" s="39"/>
      <c r="H466" s="38"/>
      <c r="I466" s="38"/>
      <c r="J466" s="38"/>
    </row>
    <row r="467" spans="1:10" ht="15.75">
      <c r="A467" s="37"/>
      <c r="B467" s="38"/>
      <c r="C467" s="38"/>
      <c r="D467" s="38"/>
      <c r="E467" s="38"/>
      <c r="F467" s="38"/>
      <c r="G467" s="39"/>
      <c r="H467" s="38"/>
      <c r="I467" s="38"/>
      <c r="J467" s="38"/>
    </row>
    <row r="468" spans="1:10" ht="15.75">
      <c r="A468" s="37"/>
      <c r="B468" s="38"/>
      <c r="C468" s="38"/>
      <c r="D468" s="38"/>
      <c r="E468" s="38"/>
      <c r="F468" s="38"/>
      <c r="G468" s="39"/>
      <c r="H468" s="38"/>
      <c r="I468" s="38"/>
      <c r="J468" s="38"/>
    </row>
    <row r="469" spans="1:10" ht="15.75">
      <c r="A469" s="37"/>
      <c r="B469" s="38"/>
      <c r="C469" s="38"/>
      <c r="D469" s="38"/>
      <c r="E469" s="38"/>
      <c r="F469" s="38"/>
      <c r="G469" s="39"/>
      <c r="H469" s="38"/>
      <c r="I469" s="38"/>
      <c r="J469" s="38"/>
    </row>
    <row r="470" spans="1:10" ht="15.75">
      <c r="A470" s="37"/>
      <c r="B470" s="38"/>
      <c r="C470" s="38"/>
      <c r="D470" s="38"/>
      <c r="E470" s="38"/>
      <c r="F470" s="38"/>
      <c r="G470" s="39"/>
      <c r="H470" s="38"/>
      <c r="I470" s="38"/>
      <c r="J470" s="38"/>
    </row>
    <row r="471" spans="1:10" ht="15.75">
      <c r="A471" s="37"/>
      <c r="B471" s="38"/>
      <c r="C471" s="38"/>
      <c r="D471" s="38"/>
      <c r="E471" s="38"/>
      <c r="F471" s="38"/>
      <c r="G471" s="39"/>
      <c r="H471" s="38"/>
      <c r="I471" s="38"/>
      <c r="J471" s="38"/>
    </row>
    <row r="472" spans="1:10" ht="15.75">
      <c r="A472" s="37"/>
      <c r="B472" s="38"/>
      <c r="C472" s="38"/>
      <c r="D472" s="38"/>
      <c r="E472" s="38"/>
      <c r="F472" s="38"/>
      <c r="G472" s="39"/>
      <c r="H472" s="38"/>
      <c r="I472" s="38"/>
      <c r="J472" s="38"/>
    </row>
    <row r="473" spans="1:10" ht="15.75">
      <c r="A473" s="37"/>
      <c r="B473" s="38"/>
      <c r="C473" s="38"/>
      <c r="D473" s="38"/>
      <c r="E473" s="38"/>
      <c r="F473" s="38"/>
      <c r="G473" s="39"/>
      <c r="H473" s="38"/>
      <c r="I473" s="38"/>
      <c r="J473" s="38"/>
    </row>
    <row r="474" spans="1:10" ht="15.75">
      <c r="A474" s="37"/>
      <c r="B474" s="38"/>
      <c r="C474" s="38"/>
      <c r="D474" s="38"/>
      <c r="E474" s="38"/>
      <c r="F474" s="38"/>
      <c r="G474" s="39"/>
      <c r="H474" s="38"/>
      <c r="I474" s="38"/>
      <c r="J474" s="38"/>
    </row>
    <row r="475" spans="1:10" ht="15.75">
      <c r="A475" s="37"/>
      <c r="B475" s="38"/>
      <c r="C475" s="38"/>
      <c r="D475" s="38"/>
      <c r="E475" s="38"/>
      <c r="F475" s="38"/>
      <c r="G475" s="39"/>
      <c r="H475" s="38"/>
      <c r="I475" s="38"/>
      <c r="J475" s="38"/>
    </row>
    <row r="476" spans="1:10" ht="15.75">
      <c r="A476" s="37"/>
      <c r="B476" s="38"/>
      <c r="C476" s="38"/>
      <c r="D476" s="38"/>
      <c r="E476" s="38"/>
      <c r="F476" s="38"/>
      <c r="G476" s="39"/>
      <c r="H476" s="38"/>
      <c r="I476" s="38"/>
      <c r="J476" s="38"/>
    </row>
    <row r="477" spans="1:10" ht="15.75">
      <c r="A477" s="37"/>
      <c r="B477" s="38"/>
      <c r="C477" s="38"/>
      <c r="D477" s="38"/>
      <c r="E477" s="38"/>
      <c r="F477" s="38"/>
      <c r="G477" s="39"/>
      <c r="H477" s="38"/>
      <c r="I477" s="38"/>
      <c r="J477" s="38"/>
    </row>
    <row r="478" spans="1:10" ht="15.75">
      <c r="A478" s="37"/>
      <c r="B478" s="38"/>
      <c r="C478" s="38"/>
      <c r="D478" s="38"/>
      <c r="E478" s="38"/>
      <c r="F478" s="38"/>
      <c r="G478" s="39"/>
      <c r="H478" s="38"/>
      <c r="I478" s="38"/>
      <c r="J478" s="38"/>
    </row>
    <row r="479" spans="1:10" ht="15.75">
      <c r="A479" s="37"/>
      <c r="B479" s="38"/>
      <c r="C479" s="38"/>
      <c r="D479" s="38"/>
      <c r="E479" s="38"/>
      <c r="F479" s="38"/>
      <c r="G479" s="39"/>
      <c r="H479" s="38"/>
      <c r="I479" s="38"/>
      <c r="J479" s="38"/>
    </row>
    <row r="480" spans="1:10" ht="15.75">
      <c r="A480" s="37"/>
      <c r="B480" s="38"/>
      <c r="C480" s="38"/>
      <c r="D480" s="38"/>
      <c r="E480" s="38"/>
      <c r="F480" s="38"/>
      <c r="G480" s="39"/>
      <c r="H480" s="38"/>
      <c r="I480" s="38"/>
      <c r="J480" s="38"/>
    </row>
    <row r="481" spans="1:10" ht="15.75">
      <c r="A481" s="37"/>
      <c r="B481" s="38"/>
      <c r="C481" s="38"/>
      <c r="D481" s="38"/>
      <c r="E481" s="38"/>
      <c r="F481" s="38"/>
      <c r="G481" s="39"/>
      <c r="H481" s="38"/>
      <c r="I481" s="38"/>
      <c r="J481" s="38"/>
    </row>
    <row r="482" spans="1:10" ht="15.75">
      <c r="A482" s="37"/>
      <c r="B482" s="38"/>
      <c r="C482" s="38"/>
      <c r="D482" s="38"/>
      <c r="E482" s="38"/>
      <c r="F482" s="38"/>
      <c r="G482" s="39"/>
      <c r="H482" s="38"/>
      <c r="I482" s="38"/>
      <c r="J482" s="38"/>
    </row>
    <row r="483" spans="1:10" ht="15.75">
      <c r="A483" s="37"/>
      <c r="B483" s="38"/>
      <c r="C483" s="38"/>
      <c r="D483" s="38"/>
      <c r="E483" s="38"/>
      <c r="F483" s="38"/>
      <c r="G483" s="39"/>
      <c r="H483" s="38"/>
      <c r="I483" s="38"/>
      <c r="J483" s="38"/>
    </row>
    <row r="484" spans="1:10" ht="15.75">
      <c r="A484" s="37"/>
      <c r="B484" s="38"/>
      <c r="C484" s="38"/>
      <c r="D484" s="38"/>
      <c r="E484" s="38"/>
      <c r="F484" s="38"/>
      <c r="G484" s="39"/>
      <c r="H484" s="38"/>
      <c r="I484" s="38"/>
      <c r="J484" s="38"/>
    </row>
    <row r="485" spans="1:10" ht="15.75">
      <c r="A485" s="37"/>
      <c r="B485" s="38"/>
      <c r="C485" s="38"/>
      <c r="D485" s="38"/>
      <c r="E485" s="38"/>
      <c r="F485" s="38"/>
      <c r="G485" s="39"/>
      <c r="H485" s="38"/>
      <c r="I485" s="38"/>
      <c r="J485" s="38"/>
    </row>
    <row r="486" spans="1:10" ht="15.75">
      <c r="A486" s="37"/>
      <c r="B486" s="38"/>
      <c r="C486" s="38"/>
      <c r="D486" s="38"/>
      <c r="E486" s="38"/>
      <c r="F486" s="38"/>
      <c r="G486" s="39"/>
      <c r="H486" s="38"/>
      <c r="I486" s="38"/>
      <c r="J486" s="38"/>
    </row>
    <row r="487" spans="1:10" ht="15.75">
      <c r="A487" s="37"/>
      <c r="B487" s="38"/>
      <c r="C487" s="38"/>
      <c r="D487" s="38"/>
      <c r="E487" s="38"/>
      <c r="F487" s="38"/>
      <c r="G487" s="39"/>
      <c r="H487" s="38"/>
      <c r="I487" s="38"/>
      <c r="J487" s="38"/>
    </row>
    <row r="488" spans="1:10" ht="15.75">
      <c r="A488" s="37"/>
      <c r="B488" s="38"/>
      <c r="C488" s="38"/>
      <c r="D488" s="38"/>
      <c r="E488" s="38"/>
      <c r="F488" s="38"/>
      <c r="G488" s="39"/>
      <c r="H488" s="38"/>
      <c r="I488" s="38"/>
      <c r="J488" s="38"/>
    </row>
    <row r="489" spans="1:10" ht="15.75">
      <c r="A489" s="37"/>
      <c r="B489" s="38"/>
      <c r="C489" s="38"/>
      <c r="D489" s="38"/>
      <c r="E489" s="38"/>
      <c r="F489" s="38"/>
      <c r="G489" s="39"/>
      <c r="H489" s="38"/>
      <c r="I489" s="38"/>
      <c r="J489" s="38"/>
    </row>
    <row r="490" spans="1:10" ht="15.75">
      <c r="A490" s="37"/>
      <c r="B490" s="38"/>
      <c r="C490" s="38"/>
      <c r="D490" s="38"/>
      <c r="E490" s="38"/>
      <c r="F490" s="38"/>
      <c r="G490" s="39"/>
      <c r="H490" s="38"/>
      <c r="I490" s="38"/>
      <c r="J490" s="38"/>
    </row>
    <row r="491" spans="1:10" ht="15.75">
      <c r="A491" s="37"/>
      <c r="B491" s="38"/>
      <c r="C491" s="38"/>
      <c r="D491" s="38"/>
      <c r="E491" s="38"/>
      <c r="F491" s="38"/>
      <c r="G491" s="39"/>
      <c r="H491" s="38"/>
      <c r="I491" s="38"/>
      <c r="J491" s="38"/>
    </row>
    <row r="492" spans="1:10" ht="15.75">
      <c r="A492" s="37"/>
      <c r="B492" s="38"/>
      <c r="C492" s="38"/>
      <c r="D492" s="38"/>
      <c r="E492" s="38"/>
      <c r="F492" s="38"/>
      <c r="G492" s="39"/>
      <c r="H492" s="38"/>
      <c r="I492" s="38"/>
      <c r="J492" s="38"/>
    </row>
    <row r="493" spans="1:10" ht="15.75">
      <c r="A493" s="37"/>
      <c r="B493" s="38"/>
      <c r="C493" s="38"/>
      <c r="D493" s="38"/>
      <c r="E493" s="38"/>
      <c r="F493" s="38"/>
      <c r="G493" s="39"/>
      <c r="H493" s="38"/>
      <c r="I493" s="38"/>
      <c r="J493" s="38"/>
    </row>
    <row r="494" spans="1:10" ht="15.75">
      <c r="A494" s="37"/>
      <c r="B494" s="38"/>
      <c r="C494" s="38"/>
      <c r="D494" s="38"/>
      <c r="E494" s="38"/>
      <c r="F494" s="38"/>
      <c r="G494" s="39"/>
      <c r="H494" s="38"/>
      <c r="I494" s="38"/>
      <c r="J494" s="38"/>
    </row>
    <row r="495" spans="1:10" ht="15.75">
      <c r="A495" s="37"/>
      <c r="B495" s="38"/>
      <c r="C495" s="38"/>
      <c r="D495" s="38"/>
      <c r="E495" s="38"/>
      <c r="F495" s="38"/>
      <c r="G495" s="39"/>
      <c r="H495" s="38"/>
      <c r="I495" s="38"/>
      <c r="J495" s="38"/>
    </row>
    <row r="496" spans="1:10" ht="15.75">
      <c r="A496" s="37"/>
      <c r="B496" s="38"/>
      <c r="C496" s="38"/>
      <c r="D496" s="38"/>
      <c r="E496" s="38"/>
      <c r="F496" s="38"/>
      <c r="G496" s="39"/>
      <c r="H496" s="38"/>
      <c r="I496" s="38"/>
      <c r="J496" s="38"/>
    </row>
    <row r="497" spans="1:10" ht="15.75">
      <c r="A497" s="37"/>
      <c r="B497" s="38"/>
      <c r="C497" s="38"/>
      <c r="D497" s="38"/>
      <c r="E497" s="38"/>
      <c r="F497" s="38"/>
      <c r="G497" s="39"/>
      <c r="H497" s="38"/>
      <c r="I497" s="38"/>
      <c r="J497" s="38"/>
    </row>
    <row r="498" spans="1:10" ht="15.75">
      <c r="A498" s="37"/>
      <c r="B498" s="38"/>
      <c r="C498" s="38"/>
      <c r="D498" s="38"/>
      <c r="E498" s="38"/>
      <c r="F498" s="38"/>
      <c r="G498" s="39"/>
      <c r="H498" s="38"/>
      <c r="I498" s="38"/>
      <c r="J498" s="38"/>
    </row>
    <row r="499" spans="1:10" ht="15.75">
      <c r="A499" s="37"/>
      <c r="B499" s="38"/>
      <c r="C499" s="38"/>
      <c r="D499" s="38"/>
      <c r="E499" s="38"/>
      <c r="F499" s="38"/>
      <c r="G499" s="39"/>
      <c r="H499" s="38"/>
      <c r="I499" s="38"/>
      <c r="J499" s="38"/>
    </row>
    <row r="500" spans="1:10" ht="15.75">
      <c r="A500" s="37"/>
      <c r="B500" s="38"/>
      <c r="C500" s="38"/>
      <c r="D500" s="38"/>
      <c r="E500" s="38"/>
      <c r="F500" s="38"/>
      <c r="G500" s="39"/>
      <c r="H500" s="38"/>
      <c r="I500" s="38"/>
      <c r="J500" s="38"/>
    </row>
    <row r="501" spans="1:10" ht="15.75">
      <c r="A501" s="37"/>
      <c r="B501" s="38"/>
      <c r="C501" s="38"/>
      <c r="D501" s="38"/>
      <c r="E501" s="38"/>
      <c r="F501" s="38"/>
      <c r="G501" s="39"/>
      <c r="H501" s="38"/>
      <c r="I501" s="38"/>
      <c r="J501" s="38"/>
    </row>
    <row r="502" spans="1:10" ht="15.75">
      <c r="A502" s="37"/>
      <c r="B502" s="38"/>
      <c r="C502" s="38"/>
      <c r="D502" s="38"/>
      <c r="E502" s="38"/>
      <c r="F502" s="38"/>
      <c r="G502" s="39"/>
      <c r="H502" s="38"/>
      <c r="I502" s="38"/>
      <c r="J502" s="38"/>
    </row>
    <row r="503" spans="1:10" ht="15.75">
      <c r="A503" s="37"/>
      <c r="B503" s="38"/>
      <c r="C503" s="38"/>
      <c r="D503" s="38"/>
      <c r="E503" s="38"/>
      <c r="F503" s="38"/>
      <c r="G503" s="39"/>
      <c r="H503" s="38"/>
      <c r="I503" s="38"/>
      <c r="J503" s="38"/>
    </row>
    <row r="504" spans="1:10" ht="15.75">
      <c r="A504" s="37"/>
      <c r="B504" s="38"/>
      <c r="C504" s="38"/>
      <c r="D504" s="38"/>
      <c r="E504" s="38"/>
      <c r="F504" s="38"/>
      <c r="G504" s="39"/>
      <c r="H504" s="38"/>
      <c r="I504" s="38"/>
      <c r="J504" s="38"/>
    </row>
    <row r="505" spans="1:10" ht="15.75">
      <c r="A505" s="37"/>
      <c r="B505" s="38"/>
      <c r="C505" s="38"/>
      <c r="D505" s="38"/>
      <c r="E505" s="38"/>
      <c r="F505" s="38"/>
      <c r="G505" s="39"/>
      <c r="H505" s="38"/>
      <c r="I505" s="38"/>
      <c r="J505" s="38"/>
    </row>
    <row r="506" spans="1:10" ht="15.75">
      <c r="A506" s="37"/>
      <c r="B506" s="38"/>
      <c r="C506" s="38"/>
      <c r="D506" s="38"/>
      <c r="E506" s="38"/>
      <c r="F506" s="38"/>
      <c r="G506" s="39"/>
      <c r="H506" s="38"/>
      <c r="I506" s="38"/>
      <c r="J506" s="38"/>
    </row>
    <row r="507" spans="1:10" ht="15.75">
      <c r="A507" s="37"/>
      <c r="B507" s="38"/>
      <c r="C507" s="38"/>
      <c r="D507" s="38"/>
      <c r="E507" s="38"/>
      <c r="F507" s="38"/>
      <c r="G507" s="39"/>
      <c r="H507" s="38"/>
      <c r="I507" s="38"/>
      <c r="J507" s="38"/>
    </row>
    <row r="508" spans="1:10" ht="15.75">
      <c r="A508" s="37"/>
      <c r="B508" s="38"/>
      <c r="C508" s="38"/>
      <c r="D508" s="38"/>
      <c r="E508" s="38"/>
      <c r="F508" s="38"/>
      <c r="G508" s="39"/>
      <c r="H508" s="38"/>
      <c r="I508" s="38"/>
      <c r="J508" s="38"/>
    </row>
    <row r="509" spans="1:10" ht="15.75">
      <c r="A509" s="37"/>
      <c r="B509" s="38"/>
      <c r="C509" s="38"/>
      <c r="D509" s="38"/>
      <c r="E509" s="38"/>
      <c r="F509" s="38"/>
      <c r="G509" s="39"/>
      <c r="H509" s="38"/>
      <c r="I509" s="38"/>
      <c r="J509" s="38"/>
    </row>
    <row r="510" spans="1:10" ht="15.75">
      <c r="A510" s="37"/>
      <c r="B510" s="38"/>
      <c r="C510" s="38"/>
      <c r="D510" s="38"/>
      <c r="E510" s="38"/>
      <c r="F510" s="38"/>
      <c r="G510" s="39"/>
      <c r="H510" s="38"/>
      <c r="I510" s="38"/>
      <c r="J510" s="38"/>
    </row>
    <row r="511" spans="1:10" ht="15.75">
      <c r="A511" s="37"/>
      <c r="B511" s="38"/>
      <c r="C511" s="38"/>
      <c r="D511" s="38"/>
      <c r="E511" s="38"/>
      <c r="F511" s="38"/>
      <c r="G511" s="39"/>
      <c r="H511" s="38"/>
      <c r="I511" s="38"/>
      <c r="J511" s="38"/>
    </row>
    <row r="512" spans="1:10" ht="15.75">
      <c r="A512" s="37"/>
      <c r="B512" s="38"/>
      <c r="C512" s="38"/>
      <c r="D512" s="38"/>
      <c r="E512" s="38"/>
      <c r="F512" s="38"/>
      <c r="G512" s="39"/>
      <c r="H512" s="38"/>
      <c r="I512" s="38"/>
      <c r="J512" s="38"/>
    </row>
    <row r="513" spans="1:10" ht="15.75">
      <c r="A513" s="37"/>
      <c r="B513" s="38"/>
      <c r="C513" s="38"/>
      <c r="D513" s="38"/>
      <c r="E513" s="38"/>
      <c r="F513" s="38"/>
      <c r="G513" s="39"/>
      <c r="H513" s="38"/>
      <c r="I513" s="38"/>
      <c r="J513" s="38"/>
    </row>
    <row r="514" spans="1:10" ht="15.75">
      <c r="A514" s="37"/>
      <c r="B514" s="38"/>
      <c r="C514" s="38"/>
      <c r="D514" s="38"/>
      <c r="E514" s="38"/>
      <c r="F514" s="38"/>
      <c r="G514" s="39"/>
      <c r="H514" s="38"/>
      <c r="I514" s="38"/>
      <c r="J514" s="38"/>
    </row>
    <row r="515" spans="1:10" ht="15.75">
      <c r="A515" s="37"/>
      <c r="B515" s="38"/>
      <c r="C515" s="38"/>
      <c r="D515" s="38"/>
      <c r="E515" s="38"/>
      <c r="F515" s="38"/>
      <c r="G515" s="39"/>
      <c r="H515" s="38"/>
      <c r="I515" s="38"/>
      <c r="J515" s="38"/>
    </row>
    <row r="516" spans="1:10" ht="15.75">
      <c r="A516" s="37"/>
      <c r="B516" s="38"/>
      <c r="C516" s="38"/>
      <c r="D516" s="38"/>
      <c r="E516" s="38"/>
      <c r="F516" s="38"/>
      <c r="G516" s="39"/>
      <c r="H516" s="38"/>
      <c r="I516" s="38"/>
      <c r="J516" s="38"/>
    </row>
    <row r="517" spans="1:10" ht="15.75">
      <c r="A517" s="37"/>
      <c r="B517" s="38"/>
      <c r="C517" s="38"/>
      <c r="D517" s="38"/>
      <c r="E517" s="38"/>
      <c r="F517" s="38"/>
      <c r="G517" s="39"/>
      <c r="H517" s="38"/>
      <c r="I517" s="38"/>
      <c r="J517" s="38"/>
    </row>
    <row r="518" spans="1:10" ht="15.75">
      <c r="A518" s="37"/>
      <c r="B518" s="38"/>
      <c r="C518" s="38"/>
      <c r="D518" s="38"/>
      <c r="E518" s="38"/>
      <c r="F518" s="38"/>
      <c r="G518" s="39"/>
      <c r="H518" s="38"/>
      <c r="I518" s="38"/>
      <c r="J518" s="38"/>
    </row>
    <row r="519" spans="1:10" ht="15.75">
      <c r="A519" s="37"/>
      <c r="B519" s="38"/>
      <c r="C519" s="38"/>
      <c r="D519" s="38"/>
      <c r="E519" s="38"/>
      <c r="F519" s="38"/>
      <c r="G519" s="39"/>
      <c r="H519" s="38"/>
      <c r="I519" s="38"/>
      <c r="J519" s="38"/>
    </row>
    <row r="520" spans="1:10" ht="15.75">
      <c r="A520" s="37"/>
      <c r="B520" s="38"/>
      <c r="C520" s="38"/>
      <c r="D520" s="38"/>
      <c r="E520" s="38"/>
      <c r="F520" s="38"/>
      <c r="G520" s="39"/>
      <c r="H520" s="38"/>
      <c r="I520" s="38"/>
      <c r="J520" s="38"/>
    </row>
    <row r="521" spans="1:10" ht="15.75">
      <c r="A521" s="37"/>
      <c r="B521" s="38"/>
      <c r="C521" s="38"/>
      <c r="D521" s="38"/>
      <c r="E521" s="38"/>
      <c r="F521" s="38"/>
      <c r="G521" s="39"/>
      <c r="H521" s="38"/>
      <c r="I521" s="38"/>
      <c r="J521" s="38"/>
    </row>
    <row r="522" spans="1:10" ht="15.75">
      <c r="A522" s="37"/>
      <c r="B522" s="38"/>
      <c r="C522" s="38"/>
      <c r="D522" s="38"/>
      <c r="E522" s="38"/>
      <c r="F522" s="38"/>
      <c r="G522" s="39"/>
      <c r="H522" s="38"/>
      <c r="I522" s="38"/>
      <c r="J522" s="38"/>
    </row>
    <row r="523" spans="1:10" ht="15.75">
      <c r="A523" s="37"/>
      <c r="B523" s="38"/>
      <c r="C523" s="38"/>
      <c r="D523" s="38"/>
      <c r="E523" s="38"/>
      <c r="F523" s="38"/>
      <c r="G523" s="39"/>
      <c r="H523" s="38"/>
      <c r="I523" s="38"/>
      <c r="J523" s="38"/>
    </row>
    <row r="524" spans="1:10" ht="15.75">
      <c r="A524" s="37"/>
      <c r="B524" s="38"/>
      <c r="C524" s="38"/>
      <c r="D524" s="38"/>
      <c r="E524" s="38"/>
      <c r="F524" s="38"/>
      <c r="G524" s="39"/>
      <c r="H524" s="38"/>
      <c r="I524" s="38"/>
      <c r="J524" s="38"/>
    </row>
    <row r="525" spans="1:10" ht="15.75">
      <c r="A525" s="37"/>
      <c r="B525" s="38"/>
      <c r="C525" s="38"/>
      <c r="D525" s="38"/>
      <c r="E525" s="38"/>
      <c r="F525" s="38"/>
      <c r="G525" s="39"/>
      <c r="H525" s="38"/>
      <c r="I525" s="38"/>
      <c r="J525" s="38"/>
    </row>
    <row r="526" spans="1:10" ht="15.75">
      <c r="A526" s="37"/>
      <c r="B526" s="38"/>
      <c r="C526" s="38"/>
      <c r="D526" s="38"/>
      <c r="E526" s="38"/>
      <c r="F526" s="38"/>
      <c r="G526" s="39"/>
      <c r="H526" s="38"/>
      <c r="I526" s="38"/>
      <c r="J526" s="38"/>
    </row>
    <row r="527" spans="1:10" ht="15.75">
      <c r="A527" s="37"/>
      <c r="B527" s="38"/>
      <c r="C527" s="38"/>
      <c r="D527" s="38"/>
      <c r="E527" s="38"/>
      <c r="F527" s="38"/>
      <c r="G527" s="39"/>
      <c r="H527" s="38"/>
      <c r="I527" s="38"/>
      <c r="J527" s="38"/>
    </row>
    <row r="528" spans="1:10" ht="15.75">
      <c r="A528" s="37"/>
      <c r="B528" s="38"/>
      <c r="C528" s="38"/>
      <c r="D528" s="38"/>
      <c r="E528" s="38"/>
      <c r="F528" s="38"/>
      <c r="G528" s="39"/>
      <c r="H528" s="38"/>
      <c r="I528" s="38"/>
      <c r="J528" s="38"/>
    </row>
    <row r="529" spans="1:10" ht="15.75">
      <c r="A529" s="37"/>
      <c r="B529" s="38"/>
      <c r="C529" s="38"/>
      <c r="D529" s="38"/>
      <c r="E529" s="38"/>
      <c r="F529" s="38"/>
      <c r="G529" s="39"/>
      <c r="H529" s="38"/>
      <c r="I529" s="38"/>
      <c r="J529" s="38"/>
    </row>
    <row r="530" spans="1:10" ht="15.75">
      <c r="A530" s="37"/>
      <c r="B530" s="38"/>
      <c r="C530" s="38"/>
      <c r="D530" s="38"/>
      <c r="E530" s="38"/>
      <c r="F530" s="38"/>
      <c r="G530" s="39"/>
      <c r="H530" s="38"/>
      <c r="I530" s="38"/>
      <c r="J530" s="38"/>
    </row>
    <row r="531" spans="1:10" ht="15.75">
      <c r="A531" s="37"/>
      <c r="B531" s="38"/>
      <c r="C531" s="38"/>
      <c r="D531" s="38"/>
      <c r="E531" s="38"/>
      <c r="F531" s="38"/>
      <c r="G531" s="39"/>
      <c r="H531" s="38"/>
      <c r="I531" s="38"/>
      <c r="J531" s="38"/>
    </row>
    <row r="532" spans="1:10" ht="15.75">
      <c r="A532" s="37"/>
      <c r="B532" s="38"/>
      <c r="C532" s="38"/>
      <c r="D532" s="38"/>
      <c r="E532" s="38"/>
      <c r="F532" s="38"/>
      <c r="G532" s="39"/>
      <c r="H532" s="38"/>
      <c r="I532" s="38"/>
      <c r="J532" s="38"/>
    </row>
    <row r="533" spans="1:10" ht="15.75">
      <c r="A533" s="37"/>
      <c r="B533" s="38"/>
      <c r="C533" s="38"/>
      <c r="D533" s="38"/>
      <c r="E533" s="38"/>
      <c r="F533" s="38"/>
      <c r="G533" s="39"/>
      <c r="H533" s="38"/>
      <c r="I533" s="38"/>
      <c r="J533" s="38"/>
    </row>
    <row r="534" spans="1:10" ht="15.75">
      <c r="A534" s="37"/>
      <c r="B534" s="38"/>
      <c r="C534" s="38"/>
      <c r="D534" s="38"/>
      <c r="E534" s="38"/>
      <c r="F534" s="38"/>
      <c r="G534" s="39"/>
      <c r="H534" s="38"/>
      <c r="I534" s="38"/>
      <c r="J534" s="38"/>
    </row>
    <row r="535" spans="1:10" ht="15.75">
      <c r="A535" s="37"/>
      <c r="B535" s="38"/>
      <c r="C535" s="38"/>
      <c r="D535" s="38"/>
      <c r="E535" s="38"/>
      <c r="F535" s="38"/>
      <c r="G535" s="39"/>
      <c r="H535" s="38"/>
      <c r="I535" s="38"/>
      <c r="J535" s="38"/>
    </row>
    <row r="536" spans="1:10" ht="15.75">
      <c r="A536" s="37"/>
      <c r="B536" s="38"/>
      <c r="C536" s="38"/>
      <c r="D536" s="38"/>
      <c r="E536" s="38"/>
      <c r="F536" s="38"/>
      <c r="G536" s="39"/>
      <c r="H536" s="38"/>
      <c r="I536" s="38"/>
      <c r="J536" s="38"/>
    </row>
    <row r="537" spans="1:10" ht="15.75">
      <c r="A537" s="37"/>
      <c r="B537" s="38"/>
      <c r="C537" s="38"/>
      <c r="D537" s="38"/>
      <c r="E537" s="38"/>
      <c r="F537" s="38"/>
      <c r="G537" s="39"/>
      <c r="H537" s="38"/>
      <c r="I537" s="38"/>
      <c r="J537" s="38"/>
    </row>
    <row r="538" spans="1:10" ht="15.75">
      <c r="A538" s="37"/>
      <c r="B538" s="38"/>
      <c r="C538" s="38"/>
      <c r="D538" s="38"/>
      <c r="E538" s="38"/>
      <c r="F538" s="38"/>
      <c r="G538" s="39"/>
      <c r="H538" s="38"/>
      <c r="I538" s="38"/>
      <c r="J538" s="38"/>
    </row>
    <row r="539" spans="1:10" ht="15.75">
      <c r="A539" s="37"/>
      <c r="B539" s="38"/>
      <c r="C539" s="38"/>
      <c r="D539" s="38"/>
      <c r="E539" s="38"/>
      <c r="F539" s="38"/>
      <c r="G539" s="39"/>
      <c r="H539" s="38"/>
      <c r="I539" s="38"/>
      <c r="J539" s="38"/>
    </row>
    <row r="540" spans="1:10" ht="15.75">
      <c r="A540" s="37"/>
      <c r="B540" s="38"/>
      <c r="C540" s="38"/>
      <c r="D540" s="38"/>
      <c r="E540" s="38"/>
      <c r="F540" s="38"/>
      <c r="G540" s="39"/>
      <c r="H540" s="38"/>
      <c r="I540" s="38"/>
      <c r="J540" s="38"/>
    </row>
    <row r="541" spans="1:10" ht="15.75">
      <c r="A541" s="37"/>
      <c r="B541" s="38"/>
      <c r="C541" s="38"/>
      <c r="D541" s="38"/>
      <c r="E541" s="38"/>
      <c r="F541" s="38"/>
      <c r="G541" s="39"/>
      <c r="H541" s="38"/>
      <c r="I541" s="38"/>
      <c r="J541" s="38"/>
    </row>
    <row r="542" spans="1:10" ht="15.75">
      <c r="A542" s="37"/>
      <c r="B542" s="38"/>
      <c r="C542" s="38"/>
      <c r="D542" s="38"/>
      <c r="E542" s="38"/>
      <c r="F542" s="38"/>
      <c r="G542" s="39"/>
      <c r="H542" s="38"/>
      <c r="I542" s="38"/>
      <c r="J542" s="38"/>
    </row>
    <row r="543" spans="1:10" ht="15.75">
      <c r="A543" s="37"/>
      <c r="B543" s="38"/>
      <c r="C543" s="38"/>
      <c r="D543" s="38"/>
      <c r="E543" s="38"/>
      <c r="F543" s="38"/>
      <c r="G543" s="39"/>
      <c r="H543" s="38"/>
      <c r="I543" s="38"/>
      <c r="J543" s="38"/>
    </row>
    <row r="544" spans="1:10" ht="15.75">
      <c r="A544" s="37"/>
      <c r="B544" s="38"/>
      <c r="C544" s="38"/>
      <c r="D544" s="38"/>
      <c r="E544" s="38"/>
      <c r="F544" s="38"/>
      <c r="G544" s="39"/>
      <c r="H544" s="38"/>
      <c r="I544" s="38"/>
      <c r="J544" s="38"/>
    </row>
    <row r="545" spans="1:10" ht="15.75">
      <c r="A545" s="37"/>
      <c r="B545" s="38"/>
      <c r="C545" s="38"/>
      <c r="D545" s="38"/>
      <c r="E545" s="38"/>
      <c r="F545" s="38"/>
      <c r="G545" s="39"/>
      <c r="H545" s="38"/>
      <c r="I545" s="38"/>
      <c r="J545" s="38"/>
    </row>
  </sheetData>
  <sheetProtection password="DA27" sheet="1" objects="1" scenarios="1" selectLockedCells="1" selectUnlockedCells="1"/>
  <printOptions horizontalCentered="1" verticalCentered="1"/>
  <pageMargins left="0.39375" right="0.39375" top="0.39375" bottom="0.39375" header="0.5118055555555555" footer="0"/>
  <pageSetup horizontalDpi="300" verticalDpi="300" orientation="landscape" paperSize="9" scale="80"/>
  <headerFooter alignWithMargins="0">
    <oddFooter>&amp;C&amp;"Arial,Félkövér dőlt"&amp;P/&amp;N</oddFooter>
  </headerFooter>
  <rowBreaks count="12" manualBreakCount="12">
    <brk id="36" max="255" man="1"/>
    <brk id="71" max="255" man="1"/>
    <brk id="106" max="255" man="1"/>
    <brk id="141" max="255" man="1"/>
    <brk id="176" max="255" man="1"/>
    <brk id="211" max="255" man="1"/>
    <brk id="246" max="255" man="1"/>
    <brk id="281" max="255" man="1"/>
    <brk id="316" max="255" man="1"/>
    <brk id="351" max="255" man="1"/>
    <brk id="386" max="255" man="1"/>
    <brk id="4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29"/>
  <sheetViews>
    <sheetView zoomScale="80" zoomScaleNormal="80" workbookViewId="0" topLeftCell="A56">
      <selection activeCell="K72" sqref="K72"/>
    </sheetView>
  </sheetViews>
  <sheetFormatPr defaultColWidth="9.140625" defaultRowHeight="18" customHeight="1"/>
  <cols>
    <col min="1" max="1" width="16.00390625" style="40" customWidth="1"/>
    <col min="2" max="5" width="16.00390625" style="41" customWidth="1"/>
    <col min="6" max="7" width="15.8515625" style="41" customWidth="1"/>
    <col min="8" max="8" width="0" style="42" hidden="1" customWidth="1"/>
    <col min="9" max="9" width="7.421875" style="43" customWidth="1"/>
    <col min="10" max="10" width="11.57421875" style="43" customWidth="1"/>
    <col min="11" max="11" width="13.00390625" style="44" customWidth="1"/>
    <col min="12" max="14" width="7.421875" style="40" customWidth="1"/>
    <col min="15" max="15" width="9.00390625" style="43" customWidth="1"/>
    <col min="16" max="16" width="9.7109375" style="43" customWidth="1"/>
    <col min="17" max="16384" width="20.8515625" style="43" customWidth="1"/>
  </cols>
  <sheetData>
    <row r="1" spans="1:16" ht="51" customHeight="1">
      <c r="A1" s="45" t="s">
        <v>282</v>
      </c>
      <c r="B1" s="46" t="s">
        <v>283</v>
      </c>
      <c r="C1" s="47" t="s">
        <v>284</v>
      </c>
      <c r="D1" s="47" t="s">
        <v>285</v>
      </c>
      <c r="E1" s="47" t="s">
        <v>286</v>
      </c>
      <c r="F1" s="47" t="s">
        <v>287</v>
      </c>
      <c r="G1" s="47" t="s">
        <v>288</v>
      </c>
      <c r="K1" s="44" t="s">
        <v>289</v>
      </c>
      <c r="L1" s="40" t="s">
        <v>290</v>
      </c>
      <c r="M1" s="40" t="s">
        <v>291</v>
      </c>
      <c r="N1" s="40" t="s">
        <v>292</v>
      </c>
      <c r="O1" s="43" t="s">
        <v>293</v>
      </c>
      <c r="P1" s="43" t="s">
        <v>294</v>
      </c>
    </row>
    <row r="2" spans="1:16" ht="18" customHeight="1">
      <c r="A2" s="48">
        <v>601</v>
      </c>
      <c r="B2" s="49">
        <v>4</v>
      </c>
      <c r="C2" s="50">
        <v>17</v>
      </c>
      <c r="D2" s="50">
        <v>18.6</v>
      </c>
      <c r="E2" s="50">
        <v>17.3</v>
      </c>
      <c r="F2" s="50">
        <v>17</v>
      </c>
      <c r="G2" s="51">
        <v>17.7</v>
      </c>
      <c r="H2" s="52">
        <f>COUNT(C2:G2)</f>
        <v>5</v>
      </c>
      <c r="I2" s="53">
        <f>AVERAGE(C2:G2)</f>
        <v>17.520000000000003</v>
      </c>
      <c r="J2" s="54" t="str">
        <f>IF(I2&gt;=19.51,"Nagyarany",IF(I2&gt;=18.51,"Arany",IF(I2&gt;=17.51,"Ezüst",IF(I2&gt;=16.51,"Bronz",IF(I2&gt;=16.01,"Oklevél"," ")))))</f>
        <v>Ezüst</v>
      </c>
      <c r="K2" s="55">
        <f>COUNTIF(J2:J601,"Nagyarany")</f>
        <v>1</v>
      </c>
      <c r="L2" s="56">
        <f>COUNTIF(J2:J601,"Arany")</f>
        <v>26</v>
      </c>
      <c r="M2" s="56">
        <f>COUNTIF(J2:J601,"Ezüst")</f>
        <v>63</v>
      </c>
      <c r="N2" s="56">
        <f>COUNTIF(J2:J601,"Bronz")</f>
        <v>74</v>
      </c>
      <c r="O2" s="56">
        <f>COUNTIF(J2:J601,"Oklevél")</f>
        <v>21</v>
      </c>
      <c r="P2" s="56">
        <f>SUM(K2:N2)</f>
        <v>164</v>
      </c>
    </row>
    <row r="3" spans="1:16" ht="18" customHeight="1">
      <c r="A3" s="48">
        <v>401</v>
      </c>
      <c r="B3" s="49">
        <v>2</v>
      </c>
      <c r="C3" s="57">
        <v>16.7</v>
      </c>
      <c r="D3" s="57">
        <v>16.8</v>
      </c>
      <c r="E3" s="57">
        <v>16.6</v>
      </c>
      <c r="F3" s="57">
        <v>16.6</v>
      </c>
      <c r="G3" s="51">
        <v>16.7</v>
      </c>
      <c r="H3" s="52">
        <f>COUNT(C3:G3)</f>
        <v>5</v>
      </c>
      <c r="I3" s="53">
        <f>AVERAGE(C3:G3)</f>
        <v>16.68</v>
      </c>
      <c r="J3" s="54" t="str">
        <f aca="true" t="shared" si="0" ref="J3:J66">IF(I3&gt;=19.51,"Nagyarany",IF(I3&gt;=18.51,"Arany",IF(I3&gt;=17.51,"Ezüst",IF(I3&gt;=16.51,"Bronz",IF(I3&gt;=16.01,"Oklevél"," ")))))</f>
        <v>Bronz</v>
      </c>
      <c r="K3" s="58">
        <f aca="true" t="shared" si="1" ref="K3:P3">K2/233*100</f>
        <v>0.4291845493562232</v>
      </c>
      <c r="L3" s="59">
        <f t="shared" si="1"/>
        <v>11.158798283261802</v>
      </c>
      <c r="M3" s="59">
        <f t="shared" si="1"/>
        <v>27.038626609442062</v>
      </c>
      <c r="N3" s="59">
        <f t="shared" si="1"/>
        <v>31.759656652360512</v>
      </c>
      <c r="O3" s="59">
        <f t="shared" si="1"/>
        <v>9.012875536480687</v>
      </c>
      <c r="P3" s="59">
        <f t="shared" si="1"/>
        <v>70.3862660944206</v>
      </c>
    </row>
    <row r="4" spans="1:11" ht="18" customHeight="1">
      <c r="A4" s="60">
        <v>501</v>
      </c>
      <c r="B4" s="49">
        <v>3</v>
      </c>
      <c r="C4" s="57">
        <v>16</v>
      </c>
      <c r="D4" s="57">
        <v>16.5</v>
      </c>
      <c r="E4" s="57">
        <v>16.6</v>
      </c>
      <c r="F4" s="57">
        <v>16</v>
      </c>
      <c r="G4" s="51">
        <v>16</v>
      </c>
      <c r="H4" s="52">
        <f aca="true" t="shared" si="2" ref="H4:H67">COUNT(C4:G4)</f>
        <v>5</v>
      </c>
      <c r="I4" s="53">
        <f aca="true" t="shared" si="3" ref="I4:I67">AVERAGE(C4:G4)</f>
        <v>16.22</v>
      </c>
      <c r="J4" s="54" t="str">
        <f>IF(I4&gt;=19.51,"Nagyarany",IF(I4&gt;=18.51,"Arany",IF(I4&gt;=17.51,"Ezüst",IF(I4&gt;=16.51,"Bronz",IF(I4&gt;=16.01,"Oklevél"," ")))))</f>
        <v>Oklevél</v>
      </c>
      <c r="K4" s="61"/>
    </row>
    <row r="5" spans="1:11" ht="18" customHeight="1">
      <c r="A5" s="48">
        <v>701</v>
      </c>
      <c r="B5" s="49">
        <v>5</v>
      </c>
      <c r="C5" s="57">
        <v>17.1</v>
      </c>
      <c r="D5" s="57">
        <v>16.9</v>
      </c>
      <c r="E5" s="57">
        <v>17</v>
      </c>
      <c r="F5" s="57">
        <v>16.5</v>
      </c>
      <c r="G5" s="51">
        <v>16.7</v>
      </c>
      <c r="H5" s="52">
        <f t="shared" si="2"/>
        <v>5</v>
      </c>
      <c r="I5" s="53">
        <f t="shared" si="3"/>
        <v>16.84</v>
      </c>
      <c r="J5" s="54" t="str">
        <f t="shared" si="0"/>
        <v>Bronz</v>
      </c>
      <c r="K5" s="61"/>
    </row>
    <row r="6" spans="1:11" ht="18" customHeight="1">
      <c r="A6" s="60">
        <v>301</v>
      </c>
      <c r="B6" s="49">
        <v>1</v>
      </c>
      <c r="C6" s="57">
        <v>18</v>
      </c>
      <c r="D6" s="57">
        <v>15</v>
      </c>
      <c r="E6" s="57">
        <v>17</v>
      </c>
      <c r="F6" s="57">
        <v>18</v>
      </c>
      <c r="G6" s="51">
        <v>17.5</v>
      </c>
      <c r="H6" s="52">
        <f t="shared" si="2"/>
        <v>5</v>
      </c>
      <c r="I6" s="53">
        <f t="shared" si="3"/>
        <v>17.1</v>
      </c>
      <c r="J6" s="54" t="str">
        <f t="shared" si="0"/>
        <v>Bronz</v>
      </c>
      <c r="K6" s="61"/>
    </row>
    <row r="7" spans="1:11" ht="18" customHeight="1">
      <c r="A7" s="48">
        <v>502</v>
      </c>
      <c r="B7" s="49">
        <v>3</v>
      </c>
      <c r="C7" s="57">
        <v>17</v>
      </c>
      <c r="D7" s="57">
        <v>17</v>
      </c>
      <c r="E7" s="57">
        <v>17</v>
      </c>
      <c r="F7" s="57">
        <v>17.5</v>
      </c>
      <c r="G7" s="51">
        <v>17</v>
      </c>
      <c r="H7" s="52">
        <f t="shared" si="2"/>
        <v>5</v>
      </c>
      <c r="I7" s="53">
        <f t="shared" si="3"/>
        <v>17.1</v>
      </c>
      <c r="J7" s="54" t="str">
        <f t="shared" si="0"/>
        <v>Bronz</v>
      </c>
      <c r="K7" s="61"/>
    </row>
    <row r="8" spans="1:11" ht="18" customHeight="1">
      <c r="A8" s="60">
        <v>602</v>
      </c>
      <c r="B8" s="49">
        <v>4</v>
      </c>
      <c r="C8" s="57">
        <v>14</v>
      </c>
      <c r="D8" s="57">
        <v>16.8</v>
      </c>
      <c r="E8" s="57">
        <v>16.4</v>
      </c>
      <c r="F8" s="57">
        <v>12</v>
      </c>
      <c r="G8" s="51">
        <v>14</v>
      </c>
      <c r="H8" s="52">
        <f t="shared" si="2"/>
        <v>5</v>
      </c>
      <c r="I8" s="53">
        <f t="shared" si="3"/>
        <v>14.64</v>
      </c>
      <c r="J8" s="54" t="str">
        <f t="shared" si="0"/>
        <v> </v>
      </c>
      <c r="K8" s="61"/>
    </row>
    <row r="9" spans="1:11" ht="18" customHeight="1">
      <c r="A9" s="48">
        <v>302</v>
      </c>
      <c r="B9" s="49">
        <v>1</v>
      </c>
      <c r="C9" s="57">
        <v>18.2</v>
      </c>
      <c r="D9" s="57">
        <v>17.6</v>
      </c>
      <c r="E9" s="57">
        <v>17.5</v>
      </c>
      <c r="F9" s="57">
        <v>18.5</v>
      </c>
      <c r="G9" s="51">
        <v>18</v>
      </c>
      <c r="H9" s="52">
        <f t="shared" si="2"/>
        <v>5</v>
      </c>
      <c r="I9" s="53">
        <f t="shared" si="3"/>
        <v>17.96</v>
      </c>
      <c r="J9" s="54" t="str">
        <f t="shared" si="0"/>
        <v>Ezüst</v>
      </c>
      <c r="K9" s="61"/>
    </row>
    <row r="10" spans="1:11" ht="18" customHeight="1">
      <c r="A10" s="60">
        <v>402</v>
      </c>
      <c r="B10" s="49">
        <v>2</v>
      </c>
      <c r="C10" s="57">
        <v>17</v>
      </c>
      <c r="D10" s="57">
        <v>16.5</v>
      </c>
      <c r="E10" s="57">
        <v>17.4</v>
      </c>
      <c r="F10" s="57">
        <v>16.2</v>
      </c>
      <c r="G10" s="51">
        <v>16</v>
      </c>
      <c r="H10" s="52">
        <f t="shared" si="2"/>
        <v>5</v>
      </c>
      <c r="I10" s="53">
        <f t="shared" si="3"/>
        <v>16.619999999999997</v>
      </c>
      <c r="J10" s="54" t="str">
        <f t="shared" si="0"/>
        <v>Bronz</v>
      </c>
      <c r="K10" s="61"/>
    </row>
    <row r="11" spans="1:11" ht="18" customHeight="1">
      <c r="A11" s="48">
        <v>702</v>
      </c>
      <c r="B11" s="49">
        <v>5</v>
      </c>
      <c r="C11" s="57">
        <v>15.5</v>
      </c>
      <c r="D11" s="57">
        <v>16</v>
      </c>
      <c r="E11" s="57">
        <v>15.9</v>
      </c>
      <c r="F11" s="57">
        <v>16.5</v>
      </c>
      <c r="G11" s="51">
        <v>16</v>
      </c>
      <c r="H11" s="52">
        <f t="shared" si="2"/>
        <v>5</v>
      </c>
      <c r="I11" s="53">
        <f t="shared" si="3"/>
        <v>15.98</v>
      </c>
      <c r="J11" s="54" t="str">
        <f t="shared" si="0"/>
        <v> </v>
      </c>
      <c r="K11" s="61"/>
    </row>
    <row r="12" spans="1:11" ht="18" customHeight="1">
      <c r="A12" s="60">
        <v>505</v>
      </c>
      <c r="B12" s="49">
        <v>3</v>
      </c>
      <c r="C12" s="57">
        <v>17.5</v>
      </c>
      <c r="D12" s="57">
        <v>17.5</v>
      </c>
      <c r="E12" s="57">
        <v>17</v>
      </c>
      <c r="F12" s="57">
        <v>17.5</v>
      </c>
      <c r="G12" s="51">
        <v>17</v>
      </c>
      <c r="H12" s="52">
        <f t="shared" si="2"/>
        <v>5</v>
      </c>
      <c r="I12" s="53">
        <f t="shared" si="3"/>
        <v>17.3</v>
      </c>
      <c r="J12" s="54" t="str">
        <f t="shared" si="0"/>
        <v>Bronz</v>
      </c>
      <c r="K12" s="61"/>
    </row>
    <row r="13" spans="1:11" ht="18" customHeight="1">
      <c r="A13" s="48">
        <v>604</v>
      </c>
      <c r="B13" s="49">
        <v>4</v>
      </c>
      <c r="C13" s="57">
        <v>12</v>
      </c>
      <c r="D13" s="57">
        <v>15.5</v>
      </c>
      <c r="E13" s="57">
        <v>15</v>
      </c>
      <c r="F13" s="57">
        <v>16.2</v>
      </c>
      <c r="G13" s="51">
        <v>15.5</v>
      </c>
      <c r="H13" s="52">
        <f t="shared" si="2"/>
        <v>5</v>
      </c>
      <c r="I13" s="53">
        <f t="shared" si="3"/>
        <v>14.84</v>
      </c>
      <c r="J13" s="54" t="str">
        <f t="shared" si="0"/>
        <v> </v>
      </c>
      <c r="K13" s="61"/>
    </row>
    <row r="14" spans="1:12" ht="18" customHeight="1">
      <c r="A14" s="60">
        <v>403</v>
      </c>
      <c r="B14" s="49">
        <v>2</v>
      </c>
      <c r="C14" s="57">
        <v>18.7</v>
      </c>
      <c r="D14" s="57">
        <v>18.7</v>
      </c>
      <c r="E14" s="57">
        <v>18.8</v>
      </c>
      <c r="F14" s="57">
        <v>18.7</v>
      </c>
      <c r="G14" s="51">
        <v>18.6</v>
      </c>
      <c r="H14" s="52">
        <f t="shared" si="2"/>
        <v>5</v>
      </c>
      <c r="I14" s="53">
        <f t="shared" si="3"/>
        <v>18.7</v>
      </c>
      <c r="J14" s="54" t="str">
        <f t="shared" si="0"/>
        <v>Arany</v>
      </c>
      <c r="K14" s="61"/>
      <c r="L14" s="62"/>
    </row>
    <row r="15" spans="1:11" ht="18" customHeight="1">
      <c r="A15" s="48">
        <v>504</v>
      </c>
      <c r="B15" s="49">
        <v>3</v>
      </c>
      <c r="C15" s="57">
        <v>18</v>
      </c>
      <c r="D15" s="57">
        <v>18</v>
      </c>
      <c r="E15" s="57">
        <v>18</v>
      </c>
      <c r="F15" s="57">
        <v>17.8</v>
      </c>
      <c r="G15" s="51">
        <v>18.5</v>
      </c>
      <c r="H15" s="52">
        <f t="shared" si="2"/>
        <v>5</v>
      </c>
      <c r="I15" s="53">
        <f t="shared" si="3"/>
        <v>18.06</v>
      </c>
      <c r="J15" s="54" t="str">
        <f t="shared" si="0"/>
        <v>Ezüst</v>
      </c>
      <c r="K15" s="61"/>
    </row>
    <row r="16" spans="1:11" ht="18" customHeight="1">
      <c r="A16" s="60">
        <v>503</v>
      </c>
      <c r="B16" s="49">
        <v>3</v>
      </c>
      <c r="C16" s="57">
        <v>15</v>
      </c>
      <c r="D16" s="57">
        <v>15</v>
      </c>
      <c r="E16" s="57">
        <v>15</v>
      </c>
      <c r="F16" s="57">
        <v>16</v>
      </c>
      <c r="G16" s="51">
        <v>15</v>
      </c>
      <c r="H16" s="52">
        <f t="shared" si="2"/>
        <v>5</v>
      </c>
      <c r="I16" s="53">
        <f t="shared" si="3"/>
        <v>15.2</v>
      </c>
      <c r="J16" s="54" t="str">
        <f t="shared" si="0"/>
        <v> </v>
      </c>
      <c r="K16" s="61"/>
    </row>
    <row r="17" spans="1:11" ht="18" customHeight="1">
      <c r="A17" s="48">
        <v>603</v>
      </c>
      <c r="B17" s="49">
        <v>4</v>
      </c>
      <c r="C17" s="57">
        <v>17.6</v>
      </c>
      <c r="D17" s="57">
        <v>18</v>
      </c>
      <c r="E17" s="57">
        <v>17.6</v>
      </c>
      <c r="F17" s="57">
        <v>16.2</v>
      </c>
      <c r="G17" s="51">
        <v>17</v>
      </c>
      <c r="H17" s="52">
        <f t="shared" si="2"/>
        <v>5</v>
      </c>
      <c r="I17" s="53">
        <f t="shared" si="3"/>
        <v>17.28</v>
      </c>
      <c r="J17" s="54" t="str">
        <f t="shared" si="0"/>
        <v>Bronz</v>
      </c>
      <c r="K17" s="61"/>
    </row>
    <row r="18" spans="1:11" ht="18" customHeight="1">
      <c r="A18" s="60">
        <v>303</v>
      </c>
      <c r="B18" s="49">
        <v>1</v>
      </c>
      <c r="C18" s="57">
        <v>16.5</v>
      </c>
      <c r="D18" s="57">
        <v>15</v>
      </c>
      <c r="E18" s="57">
        <v>14</v>
      </c>
      <c r="F18" s="57">
        <v>14.5</v>
      </c>
      <c r="G18" s="51">
        <v>15</v>
      </c>
      <c r="H18" s="52">
        <f t="shared" si="2"/>
        <v>5</v>
      </c>
      <c r="I18" s="53">
        <f t="shared" si="3"/>
        <v>15</v>
      </c>
      <c r="J18" s="54" t="str">
        <f t="shared" si="0"/>
        <v> </v>
      </c>
      <c r="K18" s="61"/>
    </row>
    <row r="19" spans="1:11" ht="18" customHeight="1">
      <c r="A19" s="48">
        <v>703</v>
      </c>
      <c r="B19" s="49">
        <v>5</v>
      </c>
      <c r="C19" s="57">
        <v>18</v>
      </c>
      <c r="D19" s="57">
        <v>18.5</v>
      </c>
      <c r="E19" s="57">
        <v>18.5</v>
      </c>
      <c r="F19" s="57">
        <v>18.4</v>
      </c>
      <c r="G19" s="51">
        <v>17.9</v>
      </c>
      <c r="H19" s="52">
        <f t="shared" si="2"/>
        <v>5</v>
      </c>
      <c r="I19" s="53">
        <f t="shared" si="3"/>
        <v>18.26</v>
      </c>
      <c r="J19" s="54" t="str">
        <f t="shared" si="0"/>
        <v>Ezüst</v>
      </c>
      <c r="K19" s="61"/>
    </row>
    <row r="20" spans="1:11" ht="18" customHeight="1">
      <c r="A20" s="60">
        <v>506</v>
      </c>
      <c r="B20" s="49">
        <v>3</v>
      </c>
      <c r="C20" s="57">
        <v>17</v>
      </c>
      <c r="D20" s="57">
        <v>17</v>
      </c>
      <c r="E20" s="57">
        <v>17</v>
      </c>
      <c r="F20" s="57">
        <v>17</v>
      </c>
      <c r="G20" s="51">
        <v>16.5</v>
      </c>
      <c r="H20" s="52">
        <f t="shared" si="2"/>
        <v>5</v>
      </c>
      <c r="I20" s="53">
        <f t="shared" si="3"/>
        <v>16.9</v>
      </c>
      <c r="J20" s="54" t="str">
        <f t="shared" si="0"/>
        <v>Bronz</v>
      </c>
      <c r="K20" s="61"/>
    </row>
    <row r="21" spans="1:11" ht="18" customHeight="1">
      <c r="A21" s="48">
        <v>605</v>
      </c>
      <c r="B21" s="49">
        <v>4</v>
      </c>
      <c r="C21" s="57">
        <v>0</v>
      </c>
      <c r="D21" s="57">
        <v>0</v>
      </c>
      <c r="E21" s="57">
        <v>0</v>
      </c>
      <c r="F21" s="57">
        <v>0</v>
      </c>
      <c r="G21" s="51">
        <v>0</v>
      </c>
      <c r="H21" s="52">
        <f t="shared" si="2"/>
        <v>5</v>
      </c>
      <c r="I21" s="53">
        <f t="shared" si="3"/>
        <v>0</v>
      </c>
      <c r="J21" s="54" t="str">
        <f t="shared" si="0"/>
        <v> </v>
      </c>
      <c r="K21" s="61"/>
    </row>
    <row r="22" spans="1:11" ht="18" customHeight="1">
      <c r="A22" s="60">
        <v>507</v>
      </c>
      <c r="B22" s="49">
        <v>3</v>
      </c>
      <c r="C22" s="57">
        <v>16</v>
      </c>
      <c r="D22" s="57">
        <v>16</v>
      </c>
      <c r="E22" s="57">
        <v>16.5</v>
      </c>
      <c r="F22" s="57">
        <v>16.6</v>
      </c>
      <c r="G22" s="51">
        <v>16.2</v>
      </c>
      <c r="H22" s="52">
        <f t="shared" si="2"/>
        <v>5</v>
      </c>
      <c r="I22" s="53">
        <f t="shared" si="3"/>
        <v>16.259999999999998</v>
      </c>
      <c r="J22" s="54" t="str">
        <f t="shared" si="0"/>
        <v>Oklevél</v>
      </c>
      <c r="K22" s="61"/>
    </row>
    <row r="23" spans="1:11" ht="18" customHeight="1">
      <c r="A23" s="48">
        <v>508</v>
      </c>
      <c r="B23" s="49">
        <v>3</v>
      </c>
      <c r="C23" s="57">
        <v>16.4</v>
      </c>
      <c r="D23" s="57">
        <v>16</v>
      </c>
      <c r="E23" s="57">
        <v>16.5</v>
      </c>
      <c r="F23" s="57">
        <v>16</v>
      </c>
      <c r="G23" s="51">
        <v>17</v>
      </c>
      <c r="H23" s="52">
        <f t="shared" si="2"/>
        <v>5</v>
      </c>
      <c r="I23" s="53">
        <f t="shared" si="3"/>
        <v>16.380000000000003</v>
      </c>
      <c r="J23" s="54" t="str">
        <f t="shared" si="0"/>
        <v>Oklevél</v>
      </c>
      <c r="K23" s="61"/>
    </row>
    <row r="24" spans="1:11" ht="18" customHeight="1">
      <c r="A24" s="60">
        <v>404</v>
      </c>
      <c r="B24" s="49">
        <v>2</v>
      </c>
      <c r="C24" s="57">
        <v>15.2</v>
      </c>
      <c r="D24" s="57">
        <v>15.8</v>
      </c>
      <c r="E24" s="57">
        <v>15</v>
      </c>
      <c r="F24" s="57">
        <v>15.6</v>
      </c>
      <c r="G24" s="51">
        <v>15.9</v>
      </c>
      <c r="H24" s="52">
        <f t="shared" si="2"/>
        <v>5</v>
      </c>
      <c r="I24" s="53">
        <f t="shared" si="3"/>
        <v>15.5</v>
      </c>
      <c r="J24" s="54" t="str">
        <f t="shared" si="0"/>
        <v> </v>
      </c>
      <c r="K24" s="61"/>
    </row>
    <row r="25" spans="1:11" ht="18" customHeight="1">
      <c r="A25" s="48">
        <v>304</v>
      </c>
      <c r="B25" s="49">
        <v>1</v>
      </c>
      <c r="C25" s="57">
        <v>16.5</v>
      </c>
      <c r="D25" s="57">
        <v>16.6</v>
      </c>
      <c r="E25" s="57">
        <v>16</v>
      </c>
      <c r="F25" s="57">
        <v>17.5</v>
      </c>
      <c r="G25" s="51">
        <v>17</v>
      </c>
      <c r="H25" s="52">
        <f t="shared" si="2"/>
        <v>5</v>
      </c>
      <c r="I25" s="53">
        <f t="shared" si="3"/>
        <v>16.72</v>
      </c>
      <c r="J25" s="54" t="str">
        <f t="shared" si="0"/>
        <v>Bronz</v>
      </c>
      <c r="K25" s="61"/>
    </row>
    <row r="26" spans="1:11" ht="18" customHeight="1">
      <c r="A26" s="60">
        <v>704</v>
      </c>
      <c r="B26" s="49">
        <v>5</v>
      </c>
      <c r="C26" s="57">
        <v>17.5</v>
      </c>
      <c r="D26" s="57">
        <v>16.7</v>
      </c>
      <c r="E26" s="57">
        <v>16.3</v>
      </c>
      <c r="F26" s="57">
        <v>16.8</v>
      </c>
      <c r="G26" s="51">
        <v>17</v>
      </c>
      <c r="H26" s="52">
        <f t="shared" si="2"/>
        <v>5</v>
      </c>
      <c r="I26" s="53">
        <f t="shared" si="3"/>
        <v>16.86</v>
      </c>
      <c r="J26" s="54" t="str">
        <f t="shared" si="0"/>
        <v>Bronz</v>
      </c>
      <c r="K26" s="61"/>
    </row>
    <row r="27" spans="1:11" ht="18" customHeight="1">
      <c r="A27" s="48">
        <v>305</v>
      </c>
      <c r="B27" s="49">
        <v>1</v>
      </c>
      <c r="C27" s="57">
        <v>16</v>
      </c>
      <c r="D27" s="57">
        <v>16</v>
      </c>
      <c r="E27" s="57">
        <v>16</v>
      </c>
      <c r="F27" s="57">
        <v>16.5</v>
      </c>
      <c r="G27" s="51">
        <v>16.51</v>
      </c>
      <c r="H27" s="52">
        <f t="shared" si="2"/>
        <v>5</v>
      </c>
      <c r="I27" s="53">
        <f t="shared" si="3"/>
        <v>16.202</v>
      </c>
      <c r="J27" s="54" t="str">
        <f t="shared" si="0"/>
        <v>Oklevél</v>
      </c>
      <c r="K27" s="61"/>
    </row>
    <row r="28" spans="1:11" ht="18" customHeight="1">
      <c r="A28" s="60">
        <v>606</v>
      </c>
      <c r="B28" s="49">
        <v>4</v>
      </c>
      <c r="C28" s="57">
        <v>16</v>
      </c>
      <c r="D28" s="57">
        <v>16.5</v>
      </c>
      <c r="E28" s="57">
        <v>16.6</v>
      </c>
      <c r="F28" s="57">
        <v>17</v>
      </c>
      <c r="G28" s="51">
        <v>17</v>
      </c>
      <c r="H28" s="52">
        <f t="shared" si="2"/>
        <v>5</v>
      </c>
      <c r="I28" s="53">
        <f t="shared" si="3"/>
        <v>16.619999999999997</v>
      </c>
      <c r="J28" s="54" t="str">
        <f t="shared" si="0"/>
        <v>Bronz</v>
      </c>
      <c r="K28" s="61"/>
    </row>
    <row r="29" spans="1:11" ht="18" customHeight="1">
      <c r="A29" s="48">
        <v>607</v>
      </c>
      <c r="B29" s="49">
        <v>4</v>
      </c>
      <c r="C29" s="57">
        <v>16.5</v>
      </c>
      <c r="D29" s="57">
        <v>17</v>
      </c>
      <c r="E29" s="57">
        <v>16.4</v>
      </c>
      <c r="F29" s="57">
        <v>16.1</v>
      </c>
      <c r="G29" s="51">
        <v>17.5</v>
      </c>
      <c r="H29" s="52">
        <f t="shared" si="2"/>
        <v>5</v>
      </c>
      <c r="I29" s="53">
        <f t="shared" si="3"/>
        <v>16.7</v>
      </c>
      <c r="J29" s="54" t="str">
        <f t="shared" si="0"/>
        <v>Bronz</v>
      </c>
      <c r="K29" s="61"/>
    </row>
    <row r="30" spans="1:11" ht="18" customHeight="1">
      <c r="A30" s="60">
        <v>510</v>
      </c>
      <c r="B30" s="49">
        <v>3</v>
      </c>
      <c r="C30" s="57">
        <v>14</v>
      </c>
      <c r="D30" s="57">
        <v>16</v>
      </c>
      <c r="E30" s="57">
        <v>15</v>
      </c>
      <c r="F30" s="57">
        <v>15</v>
      </c>
      <c r="G30" s="51">
        <v>14</v>
      </c>
      <c r="H30" s="52">
        <f t="shared" si="2"/>
        <v>5</v>
      </c>
      <c r="I30" s="53">
        <f t="shared" si="3"/>
        <v>14.8</v>
      </c>
      <c r="J30" s="54" t="str">
        <f t="shared" si="0"/>
        <v> </v>
      </c>
      <c r="K30" s="61"/>
    </row>
    <row r="31" spans="1:11" ht="18" customHeight="1">
      <c r="A31" s="48">
        <v>705</v>
      </c>
      <c r="B31" s="49">
        <v>5</v>
      </c>
      <c r="C31" s="57">
        <v>16.7</v>
      </c>
      <c r="D31" s="57">
        <v>16</v>
      </c>
      <c r="E31" s="57">
        <v>16.5</v>
      </c>
      <c r="F31" s="57">
        <v>16</v>
      </c>
      <c r="G31" s="51">
        <v>16.5</v>
      </c>
      <c r="H31" s="52">
        <f t="shared" si="2"/>
        <v>5</v>
      </c>
      <c r="I31" s="53">
        <f t="shared" si="3"/>
        <v>16.34</v>
      </c>
      <c r="J31" s="54" t="str">
        <f t="shared" si="0"/>
        <v>Oklevél</v>
      </c>
      <c r="K31" s="61"/>
    </row>
    <row r="32" spans="1:11" ht="18" customHeight="1">
      <c r="A32" s="60">
        <v>306</v>
      </c>
      <c r="B32" s="49">
        <v>1</v>
      </c>
      <c r="C32" s="57">
        <v>15</v>
      </c>
      <c r="D32" s="57">
        <v>15</v>
      </c>
      <c r="E32" s="57">
        <v>15</v>
      </c>
      <c r="F32" s="57">
        <v>14</v>
      </c>
      <c r="G32" s="51">
        <v>15.5</v>
      </c>
      <c r="H32" s="52">
        <f t="shared" si="2"/>
        <v>5</v>
      </c>
      <c r="I32" s="53">
        <f t="shared" si="3"/>
        <v>14.9</v>
      </c>
      <c r="J32" s="54" t="str">
        <f t="shared" si="0"/>
        <v> </v>
      </c>
      <c r="K32" s="61"/>
    </row>
    <row r="33" spans="1:11" ht="18" customHeight="1">
      <c r="A33" s="48">
        <v>509</v>
      </c>
      <c r="B33" s="49">
        <v>3</v>
      </c>
      <c r="C33" s="57">
        <v>15</v>
      </c>
      <c r="D33" s="57">
        <v>15</v>
      </c>
      <c r="E33" s="57">
        <v>15</v>
      </c>
      <c r="F33" s="57">
        <v>16</v>
      </c>
      <c r="G33" s="51">
        <v>15</v>
      </c>
      <c r="H33" s="52">
        <f t="shared" si="2"/>
        <v>5</v>
      </c>
      <c r="I33" s="53">
        <f t="shared" si="3"/>
        <v>15.2</v>
      </c>
      <c r="J33" s="54" t="str">
        <f t="shared" si="0"/>
        <v> </v>
      </c>
      <c r="K33" s="61"/>
    </row>
    <row r="34" spans="1:11" ht="18" customHeight="1">
      <c r="A34" s="60">
        <v>608</v>
      </c>
      <c r="B34" s="49">
        <v>4</v>
      </c>
      <c r="C34" s="57">
        <v>16</v>
      </c>
      <c r="D34" s="57">
        <v>15.6</v>
      </c>
      <c r="E34" s="57">
        <v>16</v>
      </c>
      <c r="F34" s="57">
        <v>17.5</v>
      </c>
      <c r="G34" s="51">
        <v>18.2</v>
      </c>
      <c r="H34" s="52">
        <f t="shared" si="2"/>
        <v>5</v>
      </c>
      <c r="I34" s="53">
        <f t="shared" si="3"/>
        <v>16.66</v>
      </c>
      <c r="J34" s="54" t="str">
        <f t="shared" si="0"/>
        <v>Bronz</v>
      </c>
      <c r="K34" s="61"/>
    </row>
    <row r="35" spans="1:11" ht="18" customHeight="1">
      <c r="A35" s="48">
        <v>511</v>
      </c>
      <c r="B35" s="49">
        <v>3</v>
      </c>
      <c r="C35" s="57">
        <v>18.4</v>
      </c>
      <c r="D35" s="57">
        <v>18.5</v>
      </c>
      <c r="E35" s="57">
        <v>18.2</v>
      </c>
      <c r="F35" s="57">
        <v>18.4</v>
      </c>
      <c r="G35" s="51">
        <v>18</v>
      </c>
      <c r="H35" s="52">
        <f t="shared" si="2"/>
        <v>5</v>
      </c>
      <c r="I35" s="53">
        <f t="shared" si="3"/>
        <v>18.3</v>
      </c>
      <c r="J35" s="54" t="str">
        <f t="shared" si="0"/>
        <v>Ezüst</v>
      </c>
      <c r="K35" s="61"/>
    </row>
    <row r="36" spans="1:11" ht="18" customHeight="1">
      <c r="A36" s="60">
        <v>307</v>
      </c>
      <c r="B36" s="49">
        <v>1</v>
      </c>
      <c r="C36" s="57">
        <v>14</v>
      </c>
      <c r="D36" s="57">
        <v>14</v>
      </c>
      <c r="E36" s="57">
        <v>15</v>
      </c>
      <c r="F36" s="57">
        <v>14.5</v>
      </c>
      <c r="G36" s="51">
        <v>15</v>
      </c>
      <c r="H36" s="52">
        <f t="shared" si="2"/>
        <v>5</v>
      </c>
      <c r="I36" s="53">
        <f t="shared" si="3"/>
        <v>14.5</v>
      </c>
      <c r="J36" s="54" t="str">
        <f t="shared" si="0"/>
        <v> </v>
      </c>
      <c r="K36" s="61"/>
    </row>
    <row r="37" spans="1:11" ht="18" customHeight="1">
      <c r="A37" s="48">
        <v>706</v>
      </c>
      <c r="B37" s="49">
        <v>5</v>
      </c>
      <c r="C37" s="57">
        <v>15.8</v>
      </c>
      <c r="D37" s="57">
        <v>16.5</v>
      </c>
      <c r="E37" s="57">
        <v>15.5</v>
      </c>
      <c r="F37" s="57">
        <v>15.5</v>
      </c>
      <c r="G37" s="51">
        <v>16</v>
      </c>
      <c r="H37" s="52">
        <f t="shared" si="2"/>
        <v>5</v>
      </c>
      <c r="I37" s="53">
        <f t="shared" si="3"/>
        <v>15.86</v>
      </c>
      <c r="J37" s="54" t="str">
        <f t="shared" si="0"/>
        <v> </v>
      </c>
      <c r="K37" s="61"/>
    </row>
    <row r="38" spans="1:11" ht="18" customHeight="1">
      <c r="A38" s="60">
        <v>405</v>
      </c>
      <c r="B38" s="49">
        <v>2</v>
      </c>
      <c r="C38" s="57">
        <v>16.8</v>
      </c>
      <c r="D38" s="57">
        <v>16.8</v>
      </c>
      <c r="E38" s="57">
        <v>16.5</v>
      </c>
      <c r="F38" s="57">
        <v>15.8</v>
      </c>
      <c r="G38" s="51">
        <v>17</v>
      </c>
      <c r="H38" s="52">
        <f t="shared" si="2"/>
        <v>5</v>
      </c>
      <c r="I38" s="53">
        <f t="shared" si="3"/>
        <v>16.580000000000002</v>
      </c>
      <c r="J38" s="54" t="str">
        <f t="shared" si="0"/>
        <v>Bronz</v>
      </c>
      <c r="K38" s="61"/>
    </row>
    <row r="39" spans="1:11" ht="18" customHeight="1">
      <c r="A39" s="48">
        <v>512</v>
      </c>
      <c r="B39" s="49">
        <v>3</v>
      </c>
      <c r="C39" s="57">
        <v>16</v>
      </c>
      <c r="D39" s="57">
        <v>15.5</v>
      </c>
      <c r="E39" s="57">
        <v>16.2</v>
      </c>
      <c r="F39" s="57">
        <v>15.5</v>
      </c>
      <c r="G39" s="51">
        <v>16</v>
      </c>
      <c r="H39" s="52">
        <f t="shared" si="2"/>
        <v>5</v>
      </c>
      <c r="I39" s="53">
        <f t="shared" si="3"/>
        <v>15.84</v>
      </c>
      <c r="J39" s="54" t="str">
        <f t="shared" si="0"/>
        <v> </v>
      </c>
      <c r="K39" s="61"/>
    </row>
    <row r="40" spans="1:11" ht="18" customHeight="1">
      <c r="A40" s="60">
        <v>609</v>
      </c>
      <c r="B40" s="49">
        <v>4</v>
      </c>
      <c r="C40" s="57">
        <v>16.7</v>
      </c>
      <c r="D40" s="57">
        <v>18</v>
      </c>
      <c r="E40" s="57">
        <v>16.3</v>
      </c>
      <c r="F40" s="57">
        <v>16.2</v>
      </c>
      <c r="G40" s="51">
        <v>17.5</v>
      </c>
      <c r="H40" s="52">
        <f t="shared" si="2"/>
        <v>5</v>
      </c>
      <c r="I40" s="53">
        <f t="shared" si="3"/>
        <v>16.94</v>
      </c>
      <c r="J40" s="54" t="str">
        <f t="shared" si="0"/>
        <v>Bronz</v>
      </c>
      <c r="K40" s="61"/>
    </row>
    <row r="41" spans="1:11" ht="18" customHeight="1">
      <c r="A41" s="48">
        <v>308</v>
      </c>
      <c r="B41" s="49">
        <v>1</v>
      </c>
      <c r="C41" s="57">
        <v>18.3</v>
      </c>
      <c r="D41" s="57">
        <v>17.51</v>
      </c>
      <c r="E41" s="57">
        <v>17</v>
      </c>
      <c r="F41" s="57">
        <v>18.2</v>
      </c>
      <c r="G41" s="51">
        <v>18</v>
      </c>
      <c r="H41" s="52">
        <f t="shared" si="2"/>
        <v>5</v>
      </c>
      <c r="I41" s="53">
        <f t="shared" si="3"/>
        <v>17.802</v>
      </c>
      <c r="J41" s="54" t="str">
        <f t="shared" si="0"/>
        <v>Ezüst</v>
      </c>
      <c r="K41" s="61"/>
    </row>
    <row r="42" spans="1:11" ht="18" customHeight="1">
      <c r="A42" s="60">
        <v>406</v>
      </c>
      <c r="B42" s="49">
        <v>2</v>
      </c>
      <c r="C42" s="57">
        <v>17.7</v>
      </c>
      <c r="D42" s="57">
        <v>17.6</v>
      </c>
      <c r="E42" s="57">
        <v>17</v>
      </c>
      <c r="F42" s="57">
        <v>17</v>
      </c>
      <c r="G42" s="51">
        <v>17.1</v>
      </c>
      <c r="H42" s="52">
        <f t="shared" si="2"/>
        <v>5</v>
      </c>
      <c r="I42" s="53">
        <f t="shared" si="3"/>
        <v>17.28</v>
      </c>
      <c r="J42" s="54" t="str">
        <f t="shared" si="0"/>
        <v>Bronz</v>
      </c>
      <c r="K42" s="61"/>
    </row>
    <row r="43" spans="1:11" ht="18" customHeight="1">
      <c r="A43" s="48">
        <v>309</v>
      </c>
      <c r="B43" s="49">
        <v>1</v>
      </c>
      <c r="C43" s="57">
        <v>16</v>
      </c>
      <c r="D43" s="57">
        <v>16.8</v>
      </c>
      <c r="E43" s="57">
        <v>16.1</v>
      </c>
      <c r="F43" s="57">
        <v>17</v>
      </c>
      <c r="G43" s="51">
        <v>16.1</v>
      </c>
      <c r="H43" s="52">
        <f t="shared" si="2"/>
        <v>5</v>
      </c>
      <c r="I43" s="53">
        <f t="shared" si="3"/>
        <v>16.4</v>
      </c>
      <c r="J43" s="54" t="str">
        <f t="shared" si="0"/>
        <v>Oklevél</v>
      </c>
      <c r="K43" s="61"/>
    </row>
    <row r="44" spans="1:11" ht="18" customHeight="1">
      <c r="A44" s="60">
        <v>610</v>
      </c>
      <c r="B44" s="49">
        <v>4</v>
      </c>
      <c r="C44" s="57">
        <v>16.5</v>
      </c>
      <c r="D44" s="57">
        <v>17</v>
      </c>
      <c r="E44" s="57">
        <v>16.2</v>
      </c>
      <c r="F44" s="57">
        <v>17.5</v>
      </c>
      <c r="G44" s="51">
        <v>17.5</v>
      </c>
      <c r="H44" s="52">
        <f t="shared" si="2"/>
        <v>5</v>
      </c>
      <c r="I44" s="53">
        <f t="shared" si="3"/>
        <v>16.94</v>
      </c>
      <c r="J44" s="54" t="str">
        <f t="shared" si="0"/>
        <v>Bronz</v>
      </c>
      <c r="K44" s="61"/>
    </row>
    <row r="45" spans="1:11" ht="18" customHeight="1">
      <c r="A45" s="48">
        <v>707</v>
      </c>
      <c r="B45" s="49">
        <v>5</v>
      </c>
      <c r="C45" s="57">
        <v>18</v>
      </c>
      <c r="D45" s="57">
        <v>17.5</v>
      </c>
      <c r="E45" s="57">
        <v>18.5</v>
      </c>
      <c r="F45" s="57">
        <v>18.5</v>
      </c>
      <c r="G45" s="51">
        <v>18.4</v>
      </c>
      <c r="H45" s="52">
        <f t="shared" si="2"/>
        <v>5</v>
      </c>
      <c r="I45" s="53">
        <f t="shared" si="3"/>
        <v>18.18</v>
      </c>
      <c r="J45" s="54" t="str">
        <f t="shared" si="0"/>
        <v>Ezüst</v>
      </c>
      <c r="K45" s="61"/>
    </row>
    <row r="46" spans="1:11" ht="18" customHeight="1">
      <c r="A46" s="60">
        <v>708</v>
      </c>
      <c r="B46" s="49">
        <v>5</v>
      </c>
      <c r="C46" s="57">
        <v>15.5</v>
      </c>
      <c r="D46" s="57">
        <v>15.8</v>
      </c>
      <c r="E46" s="57">
        <v>15.5</v>
      </c>
      <c r="F46" s="57">
        <v>15.5</v>
      </c>
      <c r="G46" s="51">
        <v>16</v>
      </c>
      <c r="H46" s="52">
        <f t="shared" si="2"/>
        <v>5</v>
      </c>
      <c r="I46" s="53">
        <f t="shared" si="3"/>
        <v>15.66</v>
      </c>
      <c r="J46" s="54" t="str">
        <f t="shared" si="0"/>
        <v> </v>
      </c>
      <c r="K46" s="61"/>
    </row>
    <row r="47" spans="1:11" ht="18" customHeight="1">
      <c r="A47" s="48">
        <v>611</v>
      </c>
      <c r="B47" s="49">
        <v>4</v>
      </c>
      <c r="C47" s="57">
        <v>16</v>
      </c>
      <c r="D47" s="57">
        <v>16</v>
      </c>
      <c r="E47" s="57">
        <v>16.2</v>
      </c>
      <c r="F47" s="57">
        <v>16.5</v>
      </c>
      <c r="G47" s="51">
        <v>16.1</v>
      </c>
      <c r="H47" s="52">
        <f t="shared" si="2"/>
        <v>5</v>
      </c>
      <c r="I47" s="53">
        <f t="shared" si="3"/>
        <v>16.160000000000004</v>
      </c>
      <c r="J47" s="54" t="str">
        <f t="shared" si="0"/>
        <v>Oklevél</v>
      </c>
      <c r="K47" s="61"/>
    </row>
    <row r="48" spans="1:11" ht="18" customHeight="1">
      <c r="A48" s="60">
        <v>310</v>
      </c>
      <c r="B48" s="49">
        <v>1</v>
      </c>
      <c r="C48" s="57">
        <v>18.8</v>
      </c>
      <c r="D48" s="57">
        <v>18.6</v>
      </c>
      <c r="E48" s="57">
        <v>18.5</v>
      </c>
      <c r="F48" s="57">
        <v>18.8</v>
      </c>
      <c r="G48" s="51">
        <v>18.6</v>
      </c>
      <c r="H48" s="52">
        <f t="shared" si="2"/>
        <v>5</v>
      </c>
      <c r="I48" s="53">
        <f t="shared" si="3"/>
        <v>18.660000000000004</v>
      </c>
      <c r="J48" s="54" t="str">
        <f t="shared" si="0"/>
        <v>Arany</v>
      </c>
      <c r="K48" s="61"/>
    </row>
    <row r="49" spans="1:11" ht="18" customHeight="1">
      <c r="A49" s="60">
        <v>515</v>
      </c>
      <c r="B49" s="49">
        <v>3</v>
      </c>
      <c r="C49" s="57">
        <v>18</v>
      </c>
      <c r="D49" s="57">
        <v>18.5</v>
      </c>
      <c r="E49" s="57">
        <v>18</v>
      </c>
      <c r="F49" s="57">
        <v>18.3</v>
      </c>
      <c r="G49" s="51">
        <v>18.2</v>
      </c>
      <c r="H49" s="52">
        <f t="shared" si="2"/>
        <v>5</v>
      </c>
      <c r="I49" s="53">
        <f t="shared" si="3"/>
        <v>18.2</v>
      </c>
      <c r="J49" s="54" t="str">
        <f t="shared" si="0"/>
        <v>Ezüst</v>
      </c>
      <c r="K49" s="61"/>
    </row>
    <row r="50" spans="1:11" ht="18" customHeight="1">
      <c r="A50" s="60">
        <v>514</v>
      </c>
      <c r="B50" s="49">
        <v>3</v>
      </c>
      <c r="C50" s="57">
        <v>17</v>
      </c>
      <c r="D50" s="57">
        <v>17</v>
      </c>
      <c r="E50" s="57">
        <v>16</v>
      </c>
      <c r="F50" s="57">
        <v>16</v>
      </c>
      <c r="G50" s="51">
        <v>17</v>
      </c>
      <c r="H50" s="52">
        <f t="shared" si="2"/>
        <v>5</v>
      </c>
      <c r="I50" s="53">
        <f t="shared" si="3"/>
        <v>16.6</v>
      </c>
      <c r="J50" s="54" t="str">
        <f t="shared" si="0"/>
        <v>Bronz</v>
      </c>
      <c r="K50" s="61"/>
    </row>
    <row r="51" spans="1:11" ht="18" customHeight="1">
      <c r="A51" s="48">
        <v>709</v>
      </c>
      <c r="B51" s="49">
        <v>5</v>
      </c>
      <c r="C51" s="57">
        <v>15.5</v>
      </c>
      <c r="D51" s="57">
        <v>15.9</v>
      </c>
      <c r="E51" s="57">
        <v>15.5</v>
      </c>
      <c r="F51" s="57">
        <v>15.3</v>
      </c>
      <c r="G51" s="51">
        <v>15</v>
      </c>
      <c r="H51" s="52">
        <f t="shared" si="2"/>
        <v>5</v>
      </c>
      <c r="I51" s="53">
        <f t="shared" si="3"/>
        <v>15.440000000000001</v>
      </c>
      <c r="J51" s="54" t="str">
        <f t="shared" si="0"/>
        <v> </v>
      </c>
      <c r="K51" s="61"/>
    </row>
    <row r="52" spans="1:11" ht="18" customHeight="1">
      <c r="A52" s="60">
        <v>407</v>
      </c>
      <c r="B52" s="49">
        <v>2</v>
      </c>
      <c r="C52" s="57">
        <v>19.5</v>
      </c>
      <c r="D52" s="57">
        <v>20</v>
      </c>
      <c r="E52" s="57">
        <v>18.4</v>
      </c>
      <c r="F52" s="57">
        <v>18.5</v>
      </c>
      <c r="G52" s="51">
        <v>19.6</v>
      </c>
      <c r="H52" s="52">
        <f t="shared" si="2"/>
        <v>5</v>
      </c>
      <c r="I52" s="53">
        <f t="shared" si="3"/>
        <v>19.2</v>
      </c>
      <c r="J52" s="54" t="str">
        <f t="shared" si="0"/>
        <v>Arany</v>
      </c>
      <c r="K52" s="61"/>
    </row>
    <row r="53" spans="1:11" ht="18" customHeight="1">
      <c r="A53" s="60">
        <v>516</v>
      </c>
      <c r="B53" s="49">
        <v>3</v>
      </c>
      <c r="C53" s="57">
        <v>17</v>
      </c>
      <c r="D53" s="57">
        <v>16</v>
      </c>
      <c r="E53" s="57">
        <v>16.5</v>
      </c>
      <c r="F53" s="57">
        <v>17</v>
      </c>
      <c r="G53" s="51">
        <v>17.5</v>
      </c>
      <c r="H53" s="52">
        <f t="shared" si="2"/>
        <v>5</v>
      </c>
      <c r="I53" s="53">
        <f t="shared" si="3"/>
        <v>16.8</v>
      </c>
      <c r="J53" s="54" t="str">
        <f t="shared" si="0"/>
        <v>Bronz</v>
      </c>
      <c r="K53" s="61"/>
    </row>
    <row r="54" spans="1:11" ht="18" customHeight="1">
      <c r="A54" s="48">
        <v>612</v>
      </c>
      <c r="B54" s="49">
        <v>4</v>
      </c>
      <c r="C54" s="57">
        <v>17.2</v>
      </c>
      <c r="D54" s="57">
        <v>17</v>
      </c>
      <c r="E54" s="57">
        <v>16.6</v>
      </c>
      <c r="F54" s="57">
        <v>17.5</v>
      </c>
      <c r="G54" s="51">
        <v>18</v>
      </c>
      <c r="H54" s="52">
        <f t="shared" si="2"/>
        <v>5</v>
      </c>
      <c r="I54" s="53">
        <f t="shared" si="3"/>
        <v>17.26</v>
      </c>
      <c r="J54" s="54" t="str">
        <f t="shared" si="0"/>
        <v>Bronz</v>
      </c>
      <c r="K54" s="61"/>
    </row>
    <row r="55" spans="1:11" ht="18" customHeight="1">
      <c r="A55" s="60">
        <v>710</v>
      </c>
      <c r="B55" s="49">
        <v>5</v>
      </c>
      <c r="C55" s="57">
        <v>16.7</v>
      </c>
      <c r="D55" s="57">
        <v>17.5</v>
      </c>
      <c r="E55" s="57">
        <v>16.8</v>
      </c>
      <c r="F55" s="57">
        <v>16.8</v>
      </c>
      <c r="G55" s="51">
        <v>17</v>
      </c>
      <c r="H55" s="52">
        <f t="shared" si="2"/>
        <v>5</v>
      </c>
      <c r="I55" s="53">
        <f t="shared" si="3"/>
        <v>16.96</v>
      </c>
      <c r="J55" s="54" t="str">
        <f t="shared" si="0"/>
        <v>Bronz</v>
      </c>
      <c r="K55" s="61"/>
    </row>
    <row r="56" spans="1:11" ht="18" customHeight="1">
      <c r="A56" s="60">
        <v>613</v>
      </c>
      <c r="B56" s="49">
        <v>4</v>
      </c>
      <c r="C56" s="57">
        <v>16</v>
      </c>
      <c r="D56" s="57">
        <v>17</v>
      </c>
      <c r="E56" s="57">
        <v>16</v>
      </c>
      <c r="F56" s="57">
        <v>16.2</v>
      </c>
      <c r="G56" s="51">
        <v>13</v>
      </c>
      <c r="H56" s="52">
        <f t="shared" si="2"/>
        <v>5</v>
      </c>
      <c r="I56" s="53">
        <f t="shared" si="3"/>
        <v>15.64</v>
      </c>
      <c r="J56" s="54" t="str">
        <f t="shared" si="0"/>
        <v> </v>
      </c>
      <c r="K56" s="61"/>
    </row>
    <row r="57" spans="1:11" ht="18" customHeight="1">
      <c r="A57" s="48">
        <v>311</v>
      </c>
      <c r="B57" s="49">
        <v>1</v>
      </c>
      <c r="C57" s="57">
        <v>17.7</v>
      </c>
      <c r="D57" s="57">
        <v>18</v>
      </c>
      <c r="E57" s="57">
        <v>18</v>
      </c>
      <c r="F57" s="57">
        <v>18.5</v>
      </c>
      <c r="G57" s="51">
        <v>17.6</v>
      </c>
      <c r="H57" s="52">
        <f t="shared" si="2"/>
        <v>5</v>
      </c>
      <c r="I57" s="53">
        <f t="shared" si="3"/>
        <v>17.96</v>
      </c>
      <c r="J57" s="54" t="str">
        <f t="shared" si="0"/>
        <v>Ezüst</v>
      </c>
      <c r="K57" s="61"/>
    </row>
    <row r="58" spans="1:11" ht="18" customHeight="1">
      <c r="A58" s="60">
        <v>312</v>
      </c>
      <c r="B58" s="49">
        <v>1</v>
      </c>
      <c r="C58" s="57">
        <v>17</v>
      </c>
      <c r="D58" s="57">
        <v>16.6</v>
      </c>
      <c r="E58" s="57">
        <v>17.5</v>
      </c>
      <c r="F58" s="57">
        <v>17.5</v>
      </c>
      <c r="G58" s="51">
        <v>16.3</v>
      </c>
      <c r="H58" s="52">
        <f t="shared" si="2"/>
        <v>5</v>
      </c>
      <c r="I58" s="53">
        <f t="shared" si="3"/>
        <v>16.979999999999997</v>
      </c>
      <c r="J58" s="54" t="str">
        <f t="shared" si="0"/>
        <v>Bronz</v>
      </c>
      <c r="K58" s="61"/>
    </row>
    <row r="59" spans="1:11" ht="18" customHeight="1">
      <c r="A59" s="60">
        <v>518</v>
      </c>
      <c r="B59" s="49">
        <v>3</v>
      </c>
      <c r="C59" s="57">
        <v>16</v>
      </c>
      <c r="D59" s="57">
        <v>17</v>
      </c>
      <c r="E59" s="57">
        <v>15</v>
      </c>
      <c r="F59" s="57">
        <v>17</v>
      </c>
      <c r="G59" s="51">
        <v>17</v>
      </c>
      <c r="H59" s="52">
        <f t="shared" si="2"/>
        <v>5</v>
      </c>
      <c r="I59" s="53">
        <f t="shared" si="3"/>
        <v>16.4</v>
      </c>
      <c r="J59" s="54" t="str">
        <f t="shared" si="0"/>
        <v>Oklevél</v>
      </c>
      <c r="K59" s="61"/>
    </row>
    <row r="60" spans="1:11" ht="18" customHeight="1">
      <c r="A60" s="48">
        <v>519</v>
      </c>
      <c r="B60" s="49">
        <v>3</v>
      </c>
      <c r="C60" s="57">
        <v>16.5</v>
      </c>
      <c r="D60" s="57">
        <v>17</v>
      </c>
      <c r="E60" s="57">
        <v>17.5</v>
      </c>
      <c r="F60" s="57">
        <v>17</v>
      </c>
      <c r="G60" s="51">
        <v>15</v>
      </c>
      <c r="H60" s="52">
        <f t="shared" si="2"/>
        <v>5</v>
      </c>
      <c r="I60" s="53">
        <f t="shared" si="3"/>
        <v>16.6</v>
      </c>
      <c r="J60" s="54" t="str">
        <f t="shared" si="0"/>
        <v>Bronz</v>
      </c>
      <c r="K60" s="61"/>
    </row>
    <row r="61" spans="1:11" ht="18" customHeight="1">
      <c r="A61" s="60">
        <v>615</v>
      </c>
      <c r="B61" s="49">
        <v>4</v>
      </c>
      <c r="C61" s="57">
        <v>15.5</v>
      </c>
      <c r="D61" s="57">
        <v>15</v>
      </c>
      <c r="E61" s="57">
        <v>16</v>
      </c>
      <c r="F61" s="57">
        <v>18</v>
      </c>
      <c r="G61" s="51">
        <v>17</v>
      </c>
      <c r="H61" s="52">
        <f t="shared" si="2"/>
        <v>5</v>
      </c>
      <c r="I61" s="53">
        <f t="shared" si="3"/>
        <v>16.3</v>
      </c>
      <c r="J61" s="54" t="str">
        <f t="shared" si="0"/>
        <v>Oklevél</v>
      </c>
      <c r="K61" s="61"/>
    </row>
    <row r="62" spans="1:11" ht="18" customHeight="1">
      <c r="A62" s="60">
        <v>517</v>
      </c>
      <c r="B62" s="49">
        <v>3</v>
      </c>
      <c r="C62" s="57">
        <v>18.7</v>
      </c>
      <c r="D62" s="57">
        <v>18.7</v>
      </c>
      <c r="E62" s="57">
        <v>18.7</v>
      </c>
      <c r="F62" s="57">
        <v>18.7</v>
      </c>
      <c r="G62" s="51">
        <v>18.7</v>
      </c>
      <c r="H62" s="52">
        <f t="shared" si="2"/>
        <v>5</v>
      </c>
      <c r="I62" s="53">
        <f t="shared" si="3"/>
        <v>18.7</v>
      </c>
      <c r="J62" s="54" t="str">
        <f t="shared" si="0"/>
        <v>Arany</v>
      </c>
      <c r="K62" s="61"/>
    </row>
    <row r="63" spans="1:14" ht="18" customHeight="1">
      <c r="A63" s="48">
        <v>520</v>
      </c>
      <c r="B63" s="49">
        <v>3</v>
      </c>
      <c r="C63" s="57">
        <v>15.5</v>
      </c>
      <c r="D63" s="57">
        <v>16</v>
      </c>
      <c r="E63" s="57">
        <v>15</v>
      </c>
      <c r="F63" s="57">
        <v>15</v>
      </c>
      <c r="G63" s="51">
        <v>15</v>
      </c>
      <c r="H63" s="52">
        <f t="shared" si="2"/>
        <v>5</v>
      </c>
      <c r="I63" s="53">
        <f t="shared" si="3"/>
        <v>15.3</v>
      </c>
      <c r="J63" s="54" t="str">
        <f t="shared" si="0"/>
        <v> </v>
      </c>
      <c r="K63" s="61"/>
      <c r="L63" s="63"/>
      <c r="M63" s="63"/>
      <c r="N63" s="63"/>
    </row>
    <row r="64" spans="1:11" ht="18" customHeight="1">
      <c r="A64" s="60">
        <v>712</v>
      </c>
      <c r="B64" s="49">
        <v>5</v>
      </c>
      <c r="C64" s="57">
        <v>17.5</v>
      </c>
      <c r="D64" s="57">
        <v>18</v>
      </c>
      <c r="E64" s="57">
        <v>18.5</v>
      </c>
      <c r="F64" s="57">
        <v>17.7</v>
      </c>
      <c r="G64" s="51">
        <v>18.3</v>
      </c>
      <c r="H64" s="52">
        <f t="shared" si="2"/>
        <v>5</v>
      </c>
      <c r="I64" s="53">
        <f t="shared" si="3"/>
        <v>18</v>
      </c>
      <c r="J64" s="54" t="str">
        <f t="shared" si="0"/>
        <v>Ezüst</v>
      </c>
      <c r="K64" s="61"/>
    </row>
    <row r="65" spans="1:11" ht="18" customHeight="1">
      <c r="A65" s="60">
        <v>408</v>
      </c>
      <c r="B65" s="49">
        <v>2</v>
      </c>
      <c r="C65" s="57">
        <v>17.5</v>
      </c>
      <c r="D65" s="57">
        <v>17.4</v>
      </c>
      <c r="E65" s="57">
        <v>17.4</v>
      </c>
      <c r="F65" s="57">
        <v>18.4</v>
      </c>
      <c r="G65" s="51">
        <v>18</v>
      </c>
      <c r="H65" s="52">
        <f t="shared" si="2"/>
        <v>5</v>
      </c>
      <c r="I65" s="53">
        <f t="shared" si="3"/>
        <v>17.74</v>
      </c>
      <c r="J65" s="54" t="str">
        <f t="shared" si="0"/>
        <v>Ezüst</v>
      </c>
      <c r="K65" s="61"/>
    </row>
    <row r="66" spans="1:11" ht="18" customHeight="1">
      <c r="A66" s="48">
        <v>521</v>
      </c>
      <c r="B66" s="49">
        <v>3</v>
      </c>
      <c r="C66" s="57">
        <v>15</v>
      </c>
      <c r="D66" s="57">
        <v>16.2</v>
      </c>
      <c r="E66" s="57">
        <v>14</v>
      </c>
      <c r="F66" s="57">
        <v>16</v>
      </c>
      <c r="G66" s="51">
        <v>16</v>
      </c>
      <c r="H66" s="52">
        <f t="shared" si="2"/>
        <v>5</v>
      </c>
      <c r="I66" s="53">
        <f t="shared" si="3"/>
        <v>15.440000000000001</v>
      </c>
      <c r="J66" s="54" t="str">
        <f t="shared" si="0"/>
        <v> </v>
      </c>
      <c r="K66" s="61"/>
    </row>
    <row r="67" spans="1:11" ht="18" customHeight="1">
      <c r="A67" s="60">
        <v>313</v>
      </c>
      <c r="B67" s="49">
        <v>1</v>
      </c>
      <c r="C67" s="57">
        <v>16</v>
      </c>
      <c r="D67" s="57">
        <v>15.5</v>
      </c>
      <c r="E67" s="57">
        <v>16.1</v>
      </c>
      <c r="F67" s="57">
        <v>16</v>
      </c>
      <c r="G67" s="51">
        <v>16.5</v>
      </c>
      <c r="H67" s="52">
        <f t="shared" si="2"/>
        <v>5</v>
      </c>
      <c r="I67" s="53">
        <f t="shared" si="3"/>
        <v>16.02</v>
      </c>
      <c r="J67" s="54" t="str">
        <f aca="true" t="shared" si="4" ref="J67:J130">IF(I67&gt;=19.51,"Nagyarany",IF(I67&gt;=18.51,"Arany",IF(I67&gt;=17.51,"Ezüst",IF(I67&gt;=16.51,"Bronz",IF(I67&gt;=16.01,"Oklevél"," ")))))</f>
        <v>Oklevél</v>
      </c>
      <c r="K67" s="61"/>
    </row>
    <row r="68" spans="1:11" ht="18" customHeight="1">
      <c r="A68" s="60">
        <v>614</v>
      </c>
      <c r="B68" s="49">
        <v>4</v>
      </c>
      <c r="C68" s="57">
        <v>18.7</v>
      </c>
      <c r="D68" s="57">
        <v>18.51</v>
      </c>
      <c r="E68" s="57">
        <v>18.6</v>
      </c>
      <c r="F68" s="57">
        <v>18.5</v>
      </c>
      <c r="G68" s="51">
        <v>18.9</v>
      </c>
      <c r="H68" s="52">
        <f aca="true" t="shared" si="5" ref="H68:H131">COUNT(C68:G68)</f>
        <v>5</v>
      </c>
      <c r="I68" s="53">
        <f aca="true" t="shared" si="6" ref="I68:I131">AVERAGE(C68:G68)</f>
        <v>18.642000000000003</v>
      </c>
      <c r="J68" s="54" t="str">
        <f t="shared" si="4"/>
        <v>Arany</v>
      </c>
      <c r="K68" s="61"/>
    </row>
    <row r="69" spans="1:11" ht="18" customHeight="1">
      <c r="A69" s="48">
        <v>711</v>
      </c>
      <c r="B69" s="49">
        <v>5</v>
      </c>
      <c r="C69" s="57">
        <v>18.7</v>
      </c>
      <c r="D69" s="57">
        <v>19</v>
      </c>
      <c r="E69" s="57">
        <v>18.8</v>
      </c>
      <c r="F69" s="57">
        <v>19</v>
      </c>
      <c r="G69" s="51">
        <v>19</v>
      </c>
      <c r="H69" s="52">
        <f t="shared" si="5"/>
        <v>5</v>
      </c>
      <c r="I69" s="53">
        <f t="shared" si="6"/>
        <v>18.9</v>
      </c>
      <c r="J69" s="54" t="str">
        <f t="shared" si="4"/>
        <v>Arany</v>
      </c>
      <c r="K69" s="61"/>
    </row>
    <row r="70" spans="1:11" ht="18" customHeight="1">
      <c r="A70" s="60">
        <v>314</v>
      </c>
      <c r="B70" s="49">
        <v>1</v>
      </c>
      <c r="C70" s="57">
        <v>15</v>
      </c>
      <c r="D70" s="57">
        <v>15</v>
      </c>
      <c r="E70" s="57">
        <v>15.5</v>
      </c>
      <c r="F70" s="57">
        <v>15.5</v>
      </c>
      <c r="G70" s="51">
        <v>16.3</v>
      </c>
      <c r="H70" s="52">
        <f t="shared" si="5"/>
        <v>5</v>
      </c>
      <c r="I70" s="53">
        <f t="shared" si="6"/>
        <v>15.459999999999999</v>
      </c>
      <c r="J70" s="54" t="str">
        <f t="shared" si="4"/>
        <v> </v>
      </c>
      <c r="K70" s="61"/>
    </row>
    <row r="71" spans="1:11" ht="18" customHeight="1">
      <c r="A71" s="60">
        <v>522</v>
      </c>
      <c r="B71" s="49">
        <v>3</v>
      </c>
      <c r="C71" s="57">
        <v>18</v>
      </c>
      <c r="D71" s="57">
        <v>18.4</v>
      </c>
      <c r="E71" s="57">
        <v>17.5</v>
      </c>
      <c r="F71" s="57">
        <v>18</v>
      </c>
      <c r="G71" s="51">
        <v>17.5</v>
      </c>
      <c r="H71" s="52">
        <f t="shared" si="5"/>
        <v>5</v>
      </c>
      <c r="I71" s="53">
        <f t="shared" si="6"/>
        <v>17.880000000000003</v>
      </c>
      <c r="J71" s="54" t="str">
        <f t="shared" si="4"/>
        <v>Ezüst</v>
      </c>
      <c r="K71" s="61"/>
    </row>
    <row r="72" spans="1:11" ht="18" customHeight="1">
      <c r="A72" s="60">
        <v>713</v>
      </c>
      <c r="B72" s="49">
        <v>5</v>
      </c>
      <c r="C72" s="57">
        <v>16.8</v>
      </c>
      <c r="D72" s="57">
        <v>17.6</v>
      </c>
      <c r="E72" s="57">
        <v>16.8</v>
      </c>
      <c r="F72" s="57">
        <v>17.5</v>
      </c>
      <c r="G72" s="51">
        <v>17.4</v>
      </c>
      <c r="H72" s="52">
        <f t="shared" si="5"/>
        <v>5</v>
      </c>
      <c r="I72" s="53">
        <f t="shared" si="6"/>
        <v>17.22</v>
      </c>
      <c r="J72" s="54" t="str">
        <f t="shared" si="4"/>
        <v>Bronz</v>
      </c>
      <c r="K72" s="61"/>
    </row>
    <row r="73" spans="1:11" ht="18" customHeight="1">
      <c r="A73" s="48">
        <v>616</v>
      </c>
      <c r="B73" s="49">
        <v>4</v>
      </c>
      <c r="C73" s="57">
        <v>16.2</v>
      </c>
      <c r="D73" s="57">
        <v>17.2</v>
      </c>
      <c r="E73" s="57">
        <v>16.1</v>
      </c>
      <c r="F73" s="57">
        <v>16</v>
      </c>
      <c r="G73" s="51">
        <v>18</v>
      </c>
      <c r="H73" s="52">
        <f t="shared" si="5"/>
        <v>5</v>
      </c>
      <c r="I73" s="53">
        <f t="shared" si="6"/>
        <v>16.7</v>
      </c>
      <c r="J73" s="54" t="str">
        <f t="shared" si="4"/>
        <v>Bronz</v>
      </c>
      <c r="K73" s="61"/>
    </row>
    <row r="74" spans="1:11" ht="18" customHeight="1">
      <c r="A74" s="60">
        <v>523</v>
      </c>
      <c r="B74" s="49">
        <v>3</v>
      </c>
      <c r="C74" s="57">
        <v>17.5</v>
      </c>
      <c r="D74" s="57">
        <v>17.3</v>
      </c>
      <c r="E74" s="57">
        <v>17.6</v>
      </c>
      <c r="F74" s="57">
        <v>17.5</v>
      </c>
      <c r="G74" s="51">
        <v>18</v>
      </c>
      <c r="H74" s="52">
        <f t="shared" si="5"/>
        <v>5</v>
      </c>
      <c r="I74" s="53">
        <f t="shared" si="6"/>
        <v>17.580000000000002</v>
      </c>
      <c r="J74" s="54" t="str">
        <f t="shared" si="4"/>
        <v>Ezüst</v>
      </c>
      <c r="K74" s="61"/>
    </row>
    <row r="75" spans="1:11" ht="18" customHeight="1">
      <c r="A75" s="60">
        <v>617</v>
      </c>
      <c r="B75" s="49">
        <v>4</v>
      </c>
      <c r="C75" s="57">
        <v>16.6</v>
      </c>
      <c r="D75" s="57">
        <v>18.5</v>
      </c>
      <c r="E75" s="57">
        <v>16.7</v>
      </c>
      <c r="F75" s="57">
        <v>18.5</v>
      </c>
      <c r="G75" s="51">
        <v>18</v>
      </c>
      <c r="H75" s="52">
        <f t="shared" si="5"/>
        <v>5</v>
      </c>
      <c r="I75" s="53">
        <f t="shared" si="6"/>
        <v>17.66</v>
      </c>
      <c r="J75" s="54" t="str">
        <f t="shared" si="4"/>
        <v>Ezüst</v>
      </c>
      <c r="K75" s="61"/>
    </row>
    <row r="76" spans="1:11" ht="18" customHeight="1">
      <c r="A76" s="48">
        <v>714</v>
      </c>
      <c r="B76" s="49">
        <v>5</v>
      </c>
      <c r="C76" s="57">
        <v>17.6</v>
      </c>
      <c r="D76" s="57">
        <v>18.5</v>
      </c>
      <c r="E76" s="57">
        <v>17.8</v>
      </c>
      <c r="F76" s="57">
        <v>18.4</v>
      </c>
      <c r="G76" s="51">
        <v>18.5</v>
      </c>
      <c r="H76" s="52">
        <f t="shared" si="5"/>
        <v>5</v>
      </c>
      <c r="I76" s="53">
        <f t="shared" si="6"/>
        <v>18.160000000000004</v>
      </c>
      <c r="J76" s="54" t="str">
        <f t="shared" si="4"/>
        <v>Ezüst</v>
      </c>
      <c r="K76" s="61"/>
    </row>
    <row r="77" spans="1:11" ht="18" customHeight="1">
      <c r="A77" s="60">
        <v>410</v>
      </c>
      <c r="B77" s="49">
        <v>2</v>
      </c>
      <c r="C77" s="57">
        <v>17.6</v>
      </c>
      <c r="D77" s="57">
        <v>18</v>
      </c>
      <c r="E77" s="57">
        <v>17.6</v>
      </c>
      <c r="F77" s="57">
        <v>18.8</v>
      </c>
      <c r="G77" s="51">
        <v>17.7</v>
      </c>
      <c r="H77" s="52">
        <f t="shared" si="5"/>
        <v>5</v>
      </c>
      <c r="I77" s="53">
        <f t="shared" si="6"/>
        <v>17.94</v>
      </c>
      <c r="J77" s="54" t="str">
        <f t="shared" si="4"/>
        <v>Ezüst</v>
      </c>
      <c r="K77" s="61"/>
    </row>
    <row r="78" spans="1:11" ht="18" customHeight="1">
      <c r="A78" s="60">
        <v>411</v>
      </c>
      <c r="B78" s="49">
        <v>2</v>
      </c>
      <c r="C78" s="57">
        <v>17</v>
      </c>
      <c r="D78" s="57">
        <v>17.5</v>
      </c>
      <c r="E78" s="57">
        <v>17.5</v>
      </c>
      <c r="F78" s="57">
        <v>16.3</v>
      </c>
      <c r="G78" s="51">
        <v>16.6</v>
      </c>
      <c r="H78" s="52">
        <f t="shared" si="5"/>
        <v>5</v>
      </c>
      <c r="I78" s="53">
        <f t="shared" si="6"/>
        <v>16.98</v>
      </c>
      <c r="J78" s="54" t="str">
        <f t="shared" si="4"/>
        <v>Bronz</v>
      </c>
      <c r="K78" s="61"/>
    </row>
    <row r="79" spans="1:11" ht="18" customHeight="1">
      <c r="A79" s="48">
        <v>316</v>
      </c>
      <c r="B79" s="49">
        <v>1</v>
      </c>
      <c r="C79" s="57">
        <v>17.3</v>
      </c>
      <c r="D79" s="57">
        <v>16.7</v>
      </c>
      <c r="E79" s="57">
        <v>17</v>
      </c>
      <c r="F79" s="57">
        <v>18.5</v>
      </c>
      <c r="G79" s="51">
        <v>18</v>
      </c>
      <c r="H79" s="52">
        <f t="shared" si="5"/>
        <v>5</v>
      </c>
      <c r="I79" s="53">
        <f t="shared" si="6"/>
        <v>17.5</v>
      </c>
      <c r="J79" s="54" t="str">
        <f t="shared" si="4"/>
        <v>Bronz</v>
      </c>
      <c r="K79" s="61"/>
    </row>
    <row r="80" spans="1:11" ht="18" customHeight="1">
      <c r="A80" s="60">
        <v>618</v>
      </c>
      <c r="B80" s="49">
        <v>4</v>
      </c>
      <c r="C80" s="57">
        <v>17</v>
      </c>
      <c r="D80" s="57">
        <v>18</v>
      </c>
      <c r="E80" s="57">
        <v>16</v>
      </c>
      <c r="F80" s="57">
        <v>17</v>
      </c>
      <c r="G80" s="51">
        <v>17</v>
      </c>
      <c r="H80" s="52">
        <f t="shared" si="5"/>
        <v>5</v>
      </c>
      <c r="I80" s="53">
        <f t="shared" si="6"/>
        <v>17</v>
      </c>
      <c r="J80" s="54" t="str">
        <f t="shared" si="4"/>
        <v>Bronz</v>
      </c>
      <c r="K80" s="61"/>
    </row>
    <row r="81" spans="1:11" ht="18" customHeight="1">
      <c r="A81" s="60">
        <v>524</v>
      </c>
      <c r="B81" s="49">
        <v>3</v>
      </c>
      <c r="C81" s="57">
        <v>17.5</v>
      </c>
      <c r="D81" s="57">
        <v>17</v>
      </c>
      <c r="E81" s="57">
        <v>17.6</v>
      </c>
      <c r="F81" s="57">
        <v>17</v>
      </c>
      <c r="G81" s="51">
        <v>18</v>
      </c>
      <c r="H81" s="52">
        <f t="shared" si="5"/>
        <v>5</v>
      </c>
      <c r="I81" s="53">
        <f t="shared" si="6"/>
        <v>17.419999999999998</v>
      </c>
      <c r="J81" s="54" t="str">
        <f t="shared" si="4"/>
        <v>Bronz</v>
      </c>
      <c r="K81" s="61"/>
    </row>
    <row r="82" spans="1:11" ht="18" customHeight="1">
      <c r="A82" s="48">
        <v>315</v>
      </c>
      <c r="B82" s="49">
        <v>1</v>
      </c>
      <c r="C82" s="57">
        <v>16.8</v>
      </c>
      <c r="D82" s="57">
        <v>16.6</v>
      </c>
      <c r="E82" s="57">
        <v>16.6</v>
      </c>
      <c r="F82" s="57">
        <v>16.6</v>
      </c>
      <c r="G82" s="51">
        <v>16.51</v>
      </c>
      <c r="H82" s="52">
        <f t="shared" si="5"/>
        <v>5</v>
      </c>
      <c r="I82" s="53">
        <f t="shared" si="6"/>
        <v>16.622000000000003</v>
      </c>
      <c r="J82" s="54" t="str">
        <f t="shared" si="4"/>
        <v>Bronz</v>
      </c>
      <c r="K82" s="61"/>
    </row>
    <row r="83" spans="1:11" ht="18" customHeight="1">
      <c r="A83" s="60">
        <v>715</v>
      </c>
      <c r="B83" s="49">
        <v>5</v>
      </c>
      <c r="C83" s="57">
        <v>18.2</v>
      </c>
      <c r="D83" s="57">
        <v>17.7</v>
      </c>
      <c r="E83" s="57">
        <v>18.6</v>
      </c>
      <c r="F83" s="57">
        <v>18.6</v>
      </c>
      <c r="G83" s="51">
        <v>18.2</v>
      </c>
      <c r="H83" s="52">
        <f t="shared" si="5"/>
        <v>5</v>
      </c>
      <c r="I83" s="53">
        <f t="shared" si="6"/>
        <v>18.259999999999998</v>
      </c>
      <c r="J83" s="54" t="str">
        <f t="shared" si="4"/>
        <v>Ezüst</v>
      </c>
      <c r="K83" s="61"/>
    </row>
    <row r="84" spans="1:11" ht="18" customHeight="1">
      <c r="A84" s="60">
        <v>412</v>
      </c>
      <c r="B84" s="49">
        <v>2</v>
      </c>
      <c r="C84" s="57">
        <v>18.6</v>
      </c>
      <c r="D84" s="57">
        <v>19.2</v>
      </c>
      <c r="E84" s="57">
        <v>19</v>
      </c>
      <c r="F84" s="57">
        <v>19.6</v>
      </c>
      <c r="G84" s="51">
        <v>19.6</v>
      </c>
      <c r="H84" s="52">
        <f t="shared" si="5"/>
        <v>5</v>
      </c>
      <c r="I84" s="53">
        <f t="shared" si="6"/>
        <v>19.2</v>
      </c>
      <c r="J84" s="54" t="str">
        <f t="shared" si="4"/>
        <v>Arany</v>
      </c>
      <c r="K84" s="61"/>
    </row>
    <row r="85" spans="1:11" ht="18" customHeight="1">
      <c r="A85" s="48">
        <v>619</v>
      </c>
      <c r="B85" s="49">
        <v>4</v>
      </c>
      <c r="C85" s="57">
        <v>17.6</v>
      </c>
      <c r="D85" s="57">
        <v>18.5</v>
      </c>
      <c r="E85" s="57">
        <v>17.7</v>
      </c>
      <c r="F85" s="57">
        <v>17.5</v>
      </c>
      <c r="G85" s="51">
        <v>17.5</v>
      </c>
      <c r="H85" s="52">
        <f t="shared" si="5"/>
        <v>5</v>
      </c>
      <c r="I85" s="53">
        <f t="shared" si="6"/>
        <v>17.759999999999998</v>
      </c>
      <c r="J85" s="54" t="str">
        <f t="shared" si="4"/>
        <v>Ezüst</v>
      </c>
      <c r="K85" s="61"/>
    </row>
    <row r="86" spans="1:11" ht="18" customHeight="1">
      <c r="A86" s="60">
        <v>317</v>
      </c>
      <c r="B86" s="49">
        <v>1</v>
      </c>
      <c r="C86" s="57">
        <v>18</v>
      </c>
      <c r="D86" s="57">
        <v>17.6</v>
      </c>
      <c r="E86" s="57">
        <v>17.6</v>
      </c>
      <c r="F86" s="57">
        <v>18</v>
      </c>
      <c r="G86" s="51">
        <v>18</v>
      </c>
      <c r="H86" s="52">
        <f t="shared" si="5"/>
        <v>5</v>
      </c>
      <c r="I86" s="53">
        <f t="shared" si="6"/>
        <v>17.84</v>
      </c>
      <c r="J86" s="54" t="str">
        <f t="shared" si="4"/>
        <v>Ezüst</v>
      </c>
      <c r="K86" s="61"/>
    </row>
    <row r="87" spans="1:11" ht="18" customHeight="1">
      <c r="A87" s="60">
        <v>716</v>
      </c>
      <c r="B87" s="49">
        <v>5</v>
      </c>
      <c r="C87" s="57">
        <v>16</v>
      </c>
      <c r="D87" s="57">
        <v>15.5</v>
      </c>
      <c r="E87" s="57">
        <v>16.6</v>
      </c>
      <c r="F87" s="57">
        <v>16</v>
      </c>
      <c r="G87" s="51">
        <v>15.9</v>
      </c>
      <c r="H87" s="52">
        <f t="shared" si="5"/>
        <v>5</v>
      </c>
      <c r="I87" s="53">
        <f t="shared" si="6"/>
        <v>16</v>
      </c>
      <c r="J87" s="54" t="str">
        <f t="shared" si="4"/>
        <v> </v>
      </c>
      <c r="K87" s="61"/>
    </row>
    <row r="88" spans="1:11" ht="18" customHeight="1">
      <c r="A88" s="48">
        <v>318</v>
      </c>
      <c r="B88" s="49">
        <v>1</v>
      </c>
      <c r="C88" s="57">
        <v>19</v>
      </c>
      <c r="D88" s="57">
        <v>18.7</v>
      </c>
      <c r="E88" s="57">
        <v>19</v>
      </c>
      <c r="F88" s="57">
        <v>19</v>
      </c>
      <c r="G88" s="51">
        <v>19.3</v>
      </c>
      <c r="H88" s="52">
        <f t="shared" si="5"/>
        <v>5</v>
      </c>
      <c r="I88" s="53">
        <f t="shared" si="6"/>
        <v>19</v>
      </c>
      <c r="J88" s="54" t="str">
        <f t="shared" si="4"/>
        <v>Arany</v>
      </c>
      <c r="K88" s="61"/>
    </row>
    <row r="89" spans="1:11" ht="18" customHeight="1">
      <c r="A89" s="60">
        <v>620</v>
      </c>
      <c r="B89" s="49">
        <v>4</v>
      </c>
      <c r="C89" s="57">
        <v>17</v>
      </c>
      <c r="D89" s="57">
        <v>18</v>
      </c>
      <c r="E89" s="57">
        <v>17.2</v>
      </c>
      <c r="F89" s="57">
        <v>16.1</v>
      </c>
      <c r="G89" s="51">
        <v>17</v>
      </c>
      <c r="H89" s="52">
        <f t="shared" si="5"/>
        <v>5</v>
      </c>
      <c r="I89" s="53">
        <f t="shared" si="6"/>
        <v>17.060000000000002</v>
      </c>
      <c r="J89" s="54" t="str">
        <f t="shared" si="4"/>
        <v>Bronz</v>
      </c>
      <c r="K89" s="61"/>
    </row>
    <row r="90" spans="1:11" ht="18" customHeight="1">
      <c r="A90" s="60">
        <v>525</v>
      </c>
      <c r="B90" s="49">
        <v>3</v>
      </c>
      <c r="C90" s="57">
        <v>18</v>
      </c>
      <c r="D90" s="57">
        <v>18</v>
      </c>
      <c r="E90" s="57">
        <v>18</v>
      </c>
      <c r="F90" s="57">
        <v>18.4</v>
      </c>
      <c r="G90" s="51">
        <v>18.5</v>
      </c>
      <c r="H90" s="52">
        <f t="shared" si="5"/>
        <v>5</v>
      </c>
      <c r="I90" s="53">
        <f t="shared" si="6"/>
        <v>18.18</v>
      </c>
      <c r="J90" s="54" t="str">
        <f t="shared" si="4"/>
        <v>Ezüst</v>
      </c>
      <c r="K90" s="61"/>
    </row>
    <row r="91" spans="1:11" ht="18" customHeight="1">
      <c r="A91" s="48">
        <v>319</v>
      </c>
      <c r="B91" s="49">
        <v>1</v>
      </c>
      <c r="C91" s="57">
        <v>15</v>
      </c>
      <c r="D91" s="57">
        <v>15</v>
      </c>
      <c r="E91" s="57">
        <v>15.5</v>
      </c>
      <c r="F91" s="57">
        <v>15</v>
      </c>
      <c r="G91" s="51">
        <v>16.3</v>
      </c>
      <c r="H91" s="52">
        <f t="shared" si="5"/>
        <v>5</v>
      </c>
      <c r="I91" s="53">
        <f t="shared" si="6"/>
        <v>15.36</v>
      </c>
      <c r="J91" s="54" t="str">
        <f t="shared" si="4"/>
        <v> </v>
      </c>
      <c r="K91" s="61"/>
    </row>
    <row r="92" spans="1:11" ht="18" customHeight="1">
      <c r="A92" s="60">
        <v>413</v>
      </c>
      <c r="B92" s="49">
        <v>2</v>
      </c>
      <c r="C92" s="57">
        <v>19</v>
      </c>
      <c r="D92" s="57">
        <v>18.6</v>
      </c>
      <c r="E92" s="57">
        <v>19.3</v>
      </c>
      <c r="F92" s="57">
        <v>18.9</v>
      </c>
      <c r="G92" s="51">
        <v>19</v>
      </c>
      <c r="H92" s="52">
        <f t="shared" si="5"/>
        <v>5</v>
      </c>
      <c r="I92" s="53">
        <f t="shared" si="6"/>
        <v>18.96</v>
      </c>
      <c r="J92" s="54" t="str">
        <f t="shared" si="4"/>
        <v>Arany</v>
      </c>
      <c r="K92" s="61"/>
    </row>
    <row r="93" spans="1:11" ht="18" customHeight="1">
      <c r="A93" s="60">
        <v>717</v>
      </c>
      <c r="B93" s="49">
        <v>5</v>
      </c>
      <c r="C93" s="57">
        <v>18.3</v>
      </c>
      <c r="D93" s="57">
        <v>18.6</v>
      </c>
      <c r="E93" s="57">
        <v>18.6</v>
      </c>
      <c r="F93" s="57">
        <v>18.8</v>
      </c>
      <c r="G93" s="51">
        <v>18.6</v>
      </c>
      <c r="H93" s="52">
        <f t="shared" si="5"/>
        <v>5</v>
      </c>
      <c r="I93" s="53">
        <f t="shared" si="6"/>
        <v>18.580000000000002</v>
      </c>
      <c r="J93" s="54" t="str">
        <f t="shared" si="4"/>
        <v>Arany</v>
      </c>
      <c r="K93" s="61"/>
    </row>
    <row r="94" spans="1:11" ht="18" customHeight="1">
      <c r="A94" s="48">
        <v>320</v>
      </c>
      <c r="B94" s="49">
        <v>1</v>
      </c>
      <c r="C94" s="57">
        <v>17</v>
      </c>
      <c r="D94" s="57">
        <v>16.5</v>
      </c>
      <c r="E94" s="57">
        <v>16.9</v>
      </c>
      <c r="F94" s="57">
        <v>16.7</v>
      </c>
      <c r="G94" s="51">
        <v>16.8</v>
      </c>
      <c r="H94" s="52">
        <f t="shared" si="5"/>
        <v>5</v>
      </c>
      <c r="I94" s="53">
        <f t="shared" si="6"/>
        <v>16.779999999999998</v>
      </c>
      <c r="J94" s="54" t="str">
        <f t="shared" si="4"/>
        <v>Bronz</v>
      </c>
      <c r="K94" s="61"/>
    </row>
    <row r="95" spans="1:11" ht="18" customHeight="1">
      <c r="A95" s="60">
        <v>621</v>
      </c>
      <c r="B95" s="49">
        <v>4</v>
      </c>
      <c r="C95" s="57">
        <v>17.8</v>
      </c>
      <c r="D95" s="57">
        <v>18.5</v>
      </c>
      <c r="E95" s="57">
        <v>16.6</v>
      </c>
      <c r="F95" s="57">
        <v>16</v>
      </c>
      <c r="G95" s="51">
        <v>16</v>
      </c>
      <c r="H95" s="52">
        <f t="shared" si="5"/>
        <v>5</v>
      </c>
      <c r="I95" s="53">
        <f t="shared" si="6"/>
        <v>16.98</v>
      </c>
      <c r="J95" s="54" t="str">
        <f t="shared" si="4"/>
        <v>Bronz</v>
      </c>
      <c r="K95" s="61"/>
    </row>
    <row r="96" spans="1:11" ht="18" customHeight="1">
      <c r="A96" s="60">
        <v>526</v>
      </c>
      <c r="B96" s="49">
        <v>3</v>
      </c>
      <c r="C96" s="57">
        <v>18.4</v>
      </c>
      <c r="D96" s="57">
        <v>18.5</v>
      </c>
      <c r="E96" s="57">
        <v>18</v>
      </c>
      <c r="F96" s="57">
        <v>18.4</v>
      </c>
      <c r="G96" s="51">
        <v>18.4</v>
      </c>
      <c r="H96" s="52">
        <f t="shared" si="5"/>
        <v>5</v>
      </c>
      <c r="I96" s="53">
        <f t="shared" si="6"/>
        <v>18.339999999999996</v>
      </c>
      <c r="J96" s="54" t="str">
        <f t="shared" si="4"/>
        <v>Ezüst</v>
      </c>
      <c r="K96" s="61"/>
    </row>
    <row r="97" spans="1:11" ht="18" customHeight="1">
      <c r="A97" s="48">
        <v>622</v>
      </c>
      <c r="B97" s="49">
        <v>4</v>
      </c>
      <c r="C97" s="57">
        <v>14</v>
      </c>
      <c r="D97" s="57">
        <v>15</v>
      </c>
      <c r="E97" s="57">
        <v>15.5</v>
      </c>
      <c r="F97" s="57">
        <v>16</v>
      </c>
      <c r="G97" s="51">
        <v>16.5</v>
      </c>
      <c r="H97" s="52">
        <f t="shared" si="5"/>
        <v>5</v>
      </c>
      <c r="I97" s="53">
        <f t="shared" si="6"/>
        <v>15.4</v>
      </c>
      <c r="J97" s="54" t="str">
        <f t="shared" si="4"/>
        <v> </v>
      </c>
      <c r="K97" s="61"/>
    </row>
    <row r="98" spans="1:11" ht="18" customHeight="1">
      <c r="A98" s="60">
        <v>414</v>
      </c>
      <c r="B98" s="49">
        <v>2</v>
      </c>
      <c r="C98" s="57">
        <v>19.1</v>
      </c>
      <c r="D98" s="57">
        <v>18.7</v>
      </c>
      <c r="E98" s="57">
        <v>19.8</v>
      </c>
      <c r="F98" s="57">
        <v>19.5</v>
      </c>
      <c r="G98" s="51">
        <v>19.4</v>
      </c>
      <c r="H98" s="52">
        <f t="shared" si="5"/>
        <v>5</v>
      </c>
      <c r="I98" s="53">
        <f t="shared" si="6"/>
        <v>19.3</v>
      </c>
      <c r="J98" s="54" t="str">
        <f t="shared" si="4"/>
        <v>Arany</v>
      </c>
      <c r="K98" s="61"/>
    </row>
    <row r="99" spans="1:11" ht="18" customHeight="1">
      <c r="A99" s="60">
        <v>718</v>
      </c>
      <c r="B99" s="49">
        <v>5</v>
      </c>
      <c r="C99" s="57">
        <v>17.8</v>
      </c>
      <c r="D99" s="57">
        <v>18.5</v>
      </c>
      <c r="E99" s="57">
        <v>18.6</v>
      </c>
      <c r="F99" s="57">
        <v>18.6</v>
      </c>
      <c r="G99" s="51">
        <v>18.4</v>
      </c>
      <c r="H99" s="52">
        <f t="shared" si="5"/>
        <v>5</v>
      </c>
      <c r="I99" s="53">
        <f t="shared" si="6"/>
        <v>18.380000000000003</v>
      </c>
      <c r="J99" s="54" t="str">
        <f t="shared" si="4"/>
        <v>Ezüst</v>
      </c>
      <c r="K99" s="61"/>
    </row>
    <row r="100" spans="1:11" ht="18" customHeight="1">
      <c r="A100" s="60">
        <v>321</v>
      </c>
      <c r="B100" s="49">
        <v>1</v>
      </c>
      <c r="C100" s="57">
        <v>17.7</v>
      </c>
      <c r="D100" s="57">
        <v>17.6</v>
      </c>
      <c r="E100" s="57">
        <v>17.4</v>
      </c>
      <c r="F100" s="57">
        <v>17.8</v>
      </c>
      <c r="G100" s="51">
        <v>17.6</v>
      </c>
      <c r="H100" s="52">
        <f t="shared" si="5"/>
        <v>5</v>
      </c>
      <c r="I100" s="53">
        <f t="shared" si="6"/>
        <v>17.619999999999997</v>
      </c>
      <c r="J100" s="54" t="str">
        <f t="shared" si="4"/>
        <v>Ezüst</v>
      </c>
      <c r="K100" s="61"/>
    </row>
    <row r="101" spans="1:11" ht="18" customHeight="1">
      <c r="A101" s="48">
        <v>623</v>
      </c>
      <c r="B101" s="49">
        <v>4</v>
      </c>
      <c r="C101" s="57">
        <v>0</v>
      </c>
      <c r="D101" s="57">
        <v>0</v>
      </c>
      <c r="E101" s="57">
        <v>0</v>
      </c>
      <c r="F101" s="57">
        <v>0</v>
      </c>
      <c r="G101" s="51">
        <v>0</v>
      </c>
      <c r="H101" s="52">
        <f t="shared" si="5"/>
        <v>5</v>
      </c>
      <c r="I101" s="53">
        <f t="shared" si="6"/>
        <v>0</v>
      </c>
      <c r="J101" s="54" t="str">
        <f t="shared" si="4"/>
        <v> </v>
      </c>
      <c r="K101" s="61"/>
    </row>
    <row r="102" spans="1:11" ht="18" customHeight="1">
      <c r="A102" s="60">
        <v>415</v>
      </c>
      <c r="B102" s="49">
        <v>2</v>
      </c>
      <c r="C102" s="57">
        <v>19.6</v>
      </c>
      <c r="D102" s="57">
        <v>19.7</v>
      </c>
      <c r="E102" s="57">
        <v>19.6</v>
      </c>
      <c r="F102" s="57">
        <v>19.6</v>
      </c>
      <c r="G102" s="51">
        <v>20</v>
      </c>
      <c r="H102" s="52">
        <f t="shared" si="5"/>
        <v>5</v>
      </c>
      <c r="I102" s="53">
        <f t="shared" si="6"/>
        <v>19.7</v>
      </c>
      <c r="J102" s="54" t="str">
        <f t="shared" si="4"/>
        <v>Nagyarany</v>
      </c>
      <c r="K102" s="61"/>
    </row>
    <row r="103" spans="1:11" ht="18" customHeight="1">
      <c r="A103" s="60">
        <v>322</v>
      </c>
      <c r="B103" s="49">
        <v>1</v>
      </c>
      <c r="C103" s="57">
        <v>15</v>
      </c>
      <c r="D103" s="57">
        <v>10</v>
      </c>
      <c r="E103" s="57">
        <v>14</v>
      </c>
      <c r="F103" s="57">
        <v>14</v>
      </c>
      <c r="G103" s="51">
        <v>15</v>
      </c>
      <c r="H103" s="52">
        <f t="shared" si="5"/>
        <v>5</v>
      </c>
      <c r="I103" s="53">
        <f t="shared" si="6"/>
        <v>13.6</v>
      </c>
      <c r="J103" s="54" t="str">
        <f t="shared" si="4"/>
        <v> </v>
      </c>
      <c r="K103" s="61"/>
    </row>
    <row r="104" spans="1:11" ht="18" customHeight="1">
      <c r="A104" s="48">
        <v>721</v>
      </c>
      <c r="B104" s="49">
        <v>5</v>
      </c>
      <c r="C104" s="57">
        <v>15.9</v>
      </c>
      <c r="D104" s="57">
        <v>15.5</v>
      </c>
      <c r="E104" s="57">
        <v>16.4</v>
      </c>
      <c r="F104" s="57">
        <v>15</v>
      </c>
      <c r="G104" s="51">
        <v>15</v>
      </c>
      <c r="H104" s="52">
        <f t="shared" si="5"/>
        <v>5</v>
      </c>
      <c r="I104" s="53">
        <f t="shared" si="6"/>
        <v>15.559999999999999</v>
      </c>
      <c r="J104" s="54" t="str">
        <f t="shared" si="4"/>
        <v> </v>
      </c>
      <c r="K104" s="61"/>
    </row>
    <row r="105" spans="1:11" ht="18" customHeight="1">
      <c r="A105" s="60">
        <v>324</v>
      </c>
      <c r="B105" s="49">
        <v>1</v>
      </c>
      <c r="C105" s="57">
        <v>19</v>
      </c>
      <c r="D105" s="57">
        <v>17.6</v>
      </c>
      <c r="E105" s="57">
        <v>17.3</v>
      </c>
      <c r="F105" s="57">
        <v>18</v>
      </c>
      <c r="G105" s="51">
        <v>16.8</v>
      </c>
      <c r="H105" s="52">
        <f t="shared" si="5"/>
        <v>5</v>
      </c>
      <c r="I105" s="53">
        <f t="shared" si="6"/>
        <v>17.740000000000002</v>
      </c>
      <c r="J105" s="54" t="str">
        <f t="shared" si="4"/>
        <v>Ezüst</v>
      </c>
      <c r="K105" s="61"/>
    </row>
    <row r="106" spans="1:11" ht="18" customHeight="1">
      <c r="A106" s="60">
        <v>624</v>
      </c>
      <c r="B106" s="49">
        <v>4</v>
      </c>
      <c r="C106" s="57">
        <v>17.5</v>
      </c>
      <c r="D106" s="57">
        <v>16</v>
      </c>
      <c r="E106" s="57">
        <v>17</v>
      </c>
      <c r="F106" s="57">
        <v>18.5</v>
      </c>
      <c r="G106" s="51">
        <v>17</v>
      </c>
      <c r="H106" s="52">
        <f t="shared" si="5"/>
        <v>5</v>
      </c>
      <c r="I106" s="53">
        <f t="shared" si="6"/>
        <v>17.2</v>
      </c>
      <c r="J106" s="54" t="str">
        <f t="shared" si="4"/>
        <v>Bronz</v>
      </c>
      <c r="K106" s="61"/>
    </row>
    <row r="107" spans="1:11" ht="18" customHeight="1">
      <c r="A107" s="48">
        <v>626</v>
      </c>
      <c r="B107" s="49">
        <v>4</v>
      </c>
      <c r="C107" s="57">
        <v>17</v>
      </c>
      <c r="D107" s="57">
        <v>18.5</v>
      </c>
      <c r="E107" s="57">
        <v>16.5</v>
      </c>
      <c r="F107" s="57">
        <v>17.8</v>
      </c>
      <c r="G107" s="51">
        <v>17.5</v>
      </c>
      <c r="H107" s="52">
        <f t="shared" si="5"/>
        <v>5</v>
      </c>
      <c r="I107" s="53">
        <f t="shared" si="6"/>
        <v>17.46</v>
      </c>
      <c r="J107" s="54" t="str">
        <f t="shared" si="4"/>
        <v>Bronz</v>
      </c>
      <c r="K107" s="61"/>
    </row>
    <row r="108" spans="1:11" ht="18" customHeight="1">
      <c r="A108" s="60">
        <v>627</v>
      </c>
      <c r="B108" s="49">
        <v>4</v>
      </c>
      <c r="C108" s="57">
        <v>14.5</v>
      </c>
      <c r="D108" s="57">
        <v>15</v>
      </c>
      <c r="E108" s="57">
        <v>15</v>
      </c>
      <c r="F108" s="57">
        <v>14</v>
      </c>
      <c r="G108" s="51">
        <v>11</v>
      </c>
      <c r="H108" s="52">
        <f t="shared" si="5"/>
        <v>5</v>
      </c>
      <c r="I108" s="53">
        <f t="shared" si="6"/>
        <v>13.9</v>
      </c>
      <c r="J108" s="54" t="str">
        <f t="shared" si="4"/>
        <v> </v>
      </c>
      <c r="K108" s="61"/>
    </row>
    <row r="109" spans="1:11" ht="18" customHeight="1">
      <c r="A109" s="60">
        <v>416</v>
      </c>
      <c r="B109" s="49">
        <v>2</v>
      </c>
      <c r="C109" s="57">
        <v>18</v>
      </c>
      <c r="D109" s="57">
        <v>17.7</v>
      </c>
      <c r="E109" s="57">
        <v>18</v>
      </c>
      <c r="F109" s="57">
        <v>18.4</v>
      </c>
      <c r="G109" s="51">
        <v>18.7</v>
      </c>
      <c r="H109" s="52">
        <f t="shared" si="5"/>
        <v>5</v>
      </c>
      <c r="I109" s="53">
        <f t="shared" si="6"/>
        <v>18.16</v>
      </c>
      <c r="J109" s="54" t="str">
        <f t="shared" si="4"/>
        <v>Ezüst</v>
      </c>
      <c r="K109" s="61"/>
    </row>
    <row r="110" spans="1:11" ht="18" customHeight="1">
      <c r="A110" s="48">
        <v>323</v>
      </c>
      <c r="B110" s="49">
        <v>1</v>
      </c>
      <c r="C110" s="57">
        <v>17</v>
      </c>
      <c r="D110" s="57">
        <v>16.6</v>
      </c>
      <c r="E110" s="57">
        <v>16</v>
      </c>
      <c r="F110" s="57">
        <v>16.7</v>
      </c>
      <c r="G110" s="51">
        <v>16.7</v>
      </c>
      <c r="H110" s="52">
        <f t="shared" si="5"/>
        <v>5</v>
      </c>
      <c r="I110" s="53">
        <f t="shared" si="6"/>
        <v>16.6</v>
      </c>
      <c r="J110" s="54" t="str">
        <f t="shared" si="4"/>
        <v>Bronz</v>
      </c>
      <c r="K110" s="61"/>
    </row>
    <row r="111" spans="1:11" ht="18" customHeight="1">
      <c r="A111" s="60">
        <v>720</v>
      </c>
      <c r="B111" s="49">
        <v>35</v>
      </c>
      <c r="C111" s="57">
        <v>18.6</v>
      </c>
      <c r="D111" s="57">
        <v>18.6</v>
      </c>
      <c r="E111" s="57">
        <v>18.3</v>
      </c>
      <c r="F111" s="57">
        <v>17.7</v>
      </c>
      <c r="G111" s="51">
        <v>18</v>
      </c>
      <c r="H111" s="52">
        <f t="shared" si="5"/>
        <v>5</v>
      </c>
      <c r="I111" s="53">
        <f t="shared" si="6"/>
        <v>18.240000000000002</v>
      </c>
      <c r="J111" s="54" t="str">
        <f t="shared" si="4"/>
        <v>Ezüst</v>
      </c>
      <c r="K111" s="61"/>
    </row>
    <row r="112" spans="1:11" ht="18" customHeight="1">
      <c r="A112" s="60">
        <v>723</v>
      </c>
      <c r="B112" s="49">
        <v>5</v>
      </c>
      <c r="C112" s="57">
        <v>18.4</v>
      </c>
      <c r="D112" s="57">
        <v>18.5</v>
      </c>
      <c r="E112" s="57">
        <v>18.4</v>
      </c>
      <c r="F112" s="57">
        <v>18.5</v>
      </c>
      <c r="G112" s="51">
        <v>18.2</v>
      </c>
      <c r="H112" s="52">
        <f t="shared" si="5"/>
        <v>5</v>
      </c>
      <c r="I112" s="53">
        <f t="shared" si="6"/>
        <v>18.4</v>
      </c>
      <c r="J112" s="54" t="str">
        <f t="shared" si="4"/>
        <v>Ezüst</v>
      </c>
      <c r="K112" s="61"/>
    </row>
    <row r="113" spans="1:11" ht="18" customHeight="1">
      <c r="A113" s="48">
        <v>418</v>
      </c>
      <c r="B113" s="49">
        <v>2</v>
      </c>
      <c r="C113" s="57">
        <v>19</v>
      </c>
      <c r="D113" s="57">
        <v>18.1</v>
      </c>
      <c r="E113" s="57">
        <v>18.2</v>
      </c>
      <c r="F113" s="57">
        <v>19</v>
      </c>
      <c r="G113" s="51">
        <v>18.9</v>
      </c>
      <c r="H113" s="52">
        <f t="shared" si="5"/>
        <v>5</v>
      </c>
      <c r="I113" s="53">
        <f t="shared" si="6"/>
        <v>18.639999999999997</v>
      </c>
      <c r="J113" s="54" t="str">
        <f t="shared" si="4"/>
        <v>Arany</v>
      </c>
      <c r="K113" s="61"/>
    </row>
    <row r="114" spans="1:11" ht="18" customHeight="1">
      <c r="A114" s="60">
        <v>628</v>
      </c>
      <c r="B114" s="49">
        <v>4</v>
      </c>
      <c r="C114" s="57">
        <v>16.5</v>
      </c>
      <c r="D114" s="57">
        <v>16.6</v>
      </c>
      <c r="E114" s="57">
        <v>16.6</v>
      </c>
      <c r="F114" s="57">
        <v>17</v>
      </c>
      <c r="G114" s="51">
        <v>16.5</v>
      </c>
      <c r="H114" s="52">
        <f t="shared" si="5"/>
        <v>5</v>
      </c>
      <c r="I114" s="53">
        <f t="shared" si="6"/>
        <v>16.64</v>
      </c>
      <c r="J114" s="54" t="str">
        <f t="shared" si="4"/>
        <v>Bronz</v>
      </c>
      <c r="K114" s="61"/>
    </row>
    <row r="115" spans="1:11" ht="18" customHeight="1">
      <c r="A115" s="60">
        <v>325</v>
      </c>
      <c r="B115" s="49">
        <v>1</v>
      </c>
      <c r="C115" s="57">
        <v>18.4</v>
      </c>
      <c r="D115" s="57">
        <v>18</v>
      </c>
      <c r="E115" s="57">
        <v>18</v>
      </c>
      <c r="F115" s="57">
        <v>18.3</v>
      </c>
      <c r="G115" s="51">
        <v>18.51</v>
      </c>
      <c r="H115" s="52">
        <f t="shared" si="5"/>
        <v>5</v>
      </c>
      <c r="I115" s="53">
        <f t="shared" si="6"/>
        <v>18.242</v>
      </c>
      <c r="J115" s="54" t="str">
        <f t="shared" si="4"/>
        <v>Ezüst</v>
      </c>
      <c r="K115" s="61"/>
    </row>
    <row r="116" spans="1:11" ht="18" customHeight="1">
      <c r="A116" s="48">
        <v>419</v>
      </c>
      <c r="B116" s="49">
        <v>2</v>
      </c>
      <c r="C116" s="57">
        <v>18.8</v>
      </c>
      <c r="D116" s="57">
        <v>17.5</v>
      </c>
      <c r="E116" s="57">
        <v>18.5</v>
      </c>
      <c r="F116" s="57">
        <v>18.3</v>
      </c>
      <c r="G116" s="51">
        <v>18.5</v>
      </c>
      <c r="H116" s="52">
        <f t="shared" si="5"/>
        <v>5</v>
      </c>
      <c r="I116" s="53">
        <f t="shared" si="6"/>
        <v>18.32</v>
      </c>
      <c r="J116" s="54" t="str">
        <f t="shared" si="4"/>
        <v>Ezüst</v>
      </c>
      <c r="K116" s="61"/>
    </row>
    <row r="117" spans="1:11" ht="18" customHeight="1">
      <c r="A117" s="60">
        <v>417</v>
      </c>
      <c r="B117" s="49">
        <v>2</v>
      </c>
      <c r="C117" s="57">
        <v>16.7</v>
      </c>
      <c r="D117" s="57">
        <v>17.3</v>
      </c>
      <c r="E117" s="57">
        <v>17.9</v>
      </c>
      <c r="F117" s="57">
        <v>17.5</v>
      </c>
      <c r="G117" s="51">
        <v>17.5</v>
      </c>
      <c r="H117" s="52">
        <f t="shared" si="5"/>
        <v>5</v>
      </c>
      <c r="I117" s="53">
        <f t="shared" si="6"/>
        <v>17.380000000000003</v>
      </c>
      <c r="J117" s="54" t="str">
        <f t="shared" si="4"/>
        <v>Bronz</v>
      </c>
      <c r="K117" s="61"/>
    </row>
    <row r="118" spans="1:11" ht="18" customHeight="1">
      <c r="A118" s="60">
        <v>719</v>
      </c>
      <c r="B118" s="49">
        <v>5</v>
      </c>
      <c r="C118" s="57">
        <v>18.5</v>
      </c>
      <c r="D118" s="57">
        <v>18.5</v>
      </c>
      <c r="E118" s="57">
        <v>18.4</v>
      </c>
      <c r="F118" s="57">
        <v>18.3</v>
      </c>
      <c r="G118" s="51">
        <v>18.6</v>
      </c>
      <c r="H118" s="52">
        <f t="shared" si="5"/>
        <v>5</v>
      </c>
      <c r="I118" s="53">
        <f t="shared" si="6"/>
        <v>18.46</v>
      </c>
      <c r="J118" s="54" t="str">
        <f t="shared" si="4"/>
        <v>Ezüst</v>
      </c>
      <c r="K118" s="61"/>
    </row>
    <row r="119" spans="1:11" ht="18" customHeight="1">
      <c r="A119" s="48">
        <v>722</v>
      </c>
      <c r="B119" s="49">
        <v>5</v>
      </c>
      <c r="C119" s="57">
        <v>18.5</v>
      </c>
      <c r="D119" s="57">
        <v>18.5</v>
      </c>
      <c r="E119" s="57">
        <v>18</v>
      </c>
      <c r="F119" s="57">
        <v>18.5</v>
      </c>
      <c r="G119" s="51">
        <v>18</v>
      </c>
      <c r="H119" s="52">
        <f t="shared" si="5"/>
        <v>5</v>
      </c>
      <c r="I119" s="53">
        <f t="shared" si="6"/>
        <v>18.3</v>
      </c>
      <c r="J119" s="54" t="str">
        <f t="shared" si="4"/>
        <v>Ezüst</v>
      </c>
      <c r="K119" s="61"/>
    </row>
    <row r="120" spans="1:11" ht="18" customHeight="1">
      <c r="A120" s="60">
        <v>625</v>
      </c>
      <c r="B120" s="49">
        <v>4</v>
      </c>
      <c r="C120" s="57">
        <v>16.5</v>
      </c>
      <c r="D120" s="57">
        <v>15.5</v>
      </c>
      <c r="E120" s="57">
        <v>16</v>
      </c>
      <c r="F120" s="57">
        <v>16</v>
      </c>
      <c r="G120" s="51">
        <v>15</v>
      </c>
      <c r="H120" s="52">
        <f t="shared" si="5"/>
        <v>5</v>
      </c>
      <c r="I120" s="53">
        <f t="shared" si="6"/>
        <v>15.8</v>
      </c>
      <c r="J120" s="54" t="str">
        <f t="shared" si="4"/>
        <v> </v>
      </c>
      <c r="K120" s="61"/>
    </row>
    <row r="121" spans="1:11" ht="18" customHeight="1">
      <c r="A121" s="60">
        <v>724</v>
      </c>
      <c r="B121" s="49">
        <v>5</v>
      </c>
      <c r="C121" s="57">
        <v>17.5</v>
      </c>
      <c r="D121" s="57">
        <v>17.1</v>
      </c>
      <c r="E121" s="57">
        <v>16.5</v>
      </c>
      <c r="F121" s="57">
        <v>16.3</v>
      </c>
      <c r="G121" s="51">
        <v>17</v>
      </c>
      <c r="H121" s="52">
        <f t="shared" si="5"/>
        <v>5</v>
      </c>
      <c r="I121" s="53">
        <f t="shared" si="6"/>
        <v>16.880000000000003</v>
      </c>
      <c r="J121" s="54" t="str">
        <f t="shared" si="4"/>
        <v>Bronz</v>
      </c>
      <c r="K121" s="61"/>
    </row>
    <row r="122" spans="1:11" ht="18" customHeight="1">
      <c r="A122" s="48">
        <v>725</v>
      </c>
      <c r="B122" s="49">
        <v>5</v>
      </c>
      <c r="C122" s="57">
        <v>16.5</v>
      </c>
      <c r="D122" s="57">
        <v>15.5</v>
      </c>
      <c r="E122" s="57">
        <v>15</v>
      </c>
      <c r="F122" s="57">
        <v>14.5</v>
      </c>
      <c r="G122" s="51">
        <v>16.5</v>
      </c>
      <c r="H122" s="52">
        <f t="shared" si="5"/>
        <v>5</v>
      </c>
      <c r="I122" s="53">
        <f t="shared" si="6"/>
        <v>15.6</v>
      </c>
      <c r="J122" s="54" t="str">
        <f t="shared" si="4"/>
        <v> </v>
      </c>
      <c r="K122" s="61"/>
    </row>
    <row r="123" spans="1:11" ht="18" customHeight="1">
      <c r="A123" s="60">
        <v>420</v>
      </c>
      <c r="B123" s="49">
        <v>2</v>
      </c>
      <c r="C123" s="57">
        <v>17</v>
      </c>
      <c r="D123" s="57">
        <v>17.5</v>
      </c>
      <c r="E123" s="57">
        <v>18.5</v>
      </c>
      <c r="F123" s="57">
        <v>17.8</v>
      </c>
      <c r="G123" s="51">
        <v>18.4</v>
      </c>
      <c r="H123" s="52">
        <f t="shared" si="5"/>
        <v>5</v>
      </c>
      <c r="I123" s="53">
        <f t="shared" si="6"/>
        <v>17.839999999999996</v>
      </c>
      <c r="J123" s="54" t="str">
        <f t="shared" si="4"/>
        <v>Ezüst</v>
      </c>
      <c r="K123" s="61"/>
    </row>
    <row r="124" spans="1:11" ht="18" customHeight="1">
      <c r="A124" s="60">
        <v>726</v>
      </c>
      <c r="B124" s="49">
        <v>5</v>
      </c>
      <c r="C124" s="57">
        <v>17</v>
      </c>
      <c r="D124" s="57">
        <v>16.7</v>
      </c>
      <c r="E124" s="57">
        <v>16.5</v>
      </c>
      <c r="F124" s="57">
        <v>18</v>
      </c>
      <c r="G124" s="51">
        <v>17.5</v>
      </c>
      <c r="H124" s="52">
        <f t="shared" si="5"/>
        <v>5</v>
      </c>
      <c r="I124" s="53">
        <f t="shared" si="6"/>
        <v>17.14</v>
      </c>
      <c r="J124" s="54" t="str">
        <f t="shared" si="4"/>
        <v>Bronz</v>
      </c>
      <c r="K124" s="61"/>
    </row>
    <row r="125" spans="1:11" ht="18" customHeight="1">
      <c r="A125" s="48">
        <v>421</v>
      </c>
      <c r="B125" s="49">
        <v>2</v>
      </c>
      <c r="C125" s="57">
        <v>17.7</v>
      </c>
      <c r="D125" s="57">
        <v>17.8</v>
      </c>
      <c r="E125" s="57">
        <v>18.4</v>
      </c>
      <c r="F125" s="57">
        <v>17.3</v>
      </c>
      <c r="G125" s="51">
        <v>17.5</v>
      </c>
      <c r="H125" s="52">
        <f t="shared" si="5"/>
        <v>5</v>
      </c>
      <c r="I125" s="53">
        <f t="shared" si="6"/>
        <v>17.740000000000002</v>
      </c>
      <c r="J125" s="54" t="str">
        <f t="shared" si="4"/>
        <v>Ezüst</v>
      </c>
      <c r="K125" s="61"/>
    </row>
    <row r="126" spans="1:11" ht="18" customHeight="1">
      <c r="A126" s="60">
        <v>422</v>
      </c>
      <c r="B126" s="49">
        <v>2</v>
      </c>
      <c r="C126" s="57">
        <v>16.4</v>
      </c>
      <c r="D126" s="57">
        <v>16</v>
      </c>
      <c r="E126" s="57">
        <v>15.8</v>
      </c>
      <c r="F126" s="57">
        <v>17.4</v>
      </c>
      <c r="G126" s="51">
        <v>16</v>
      </c>
      <c r="H126" s="52">
        <f t="shared" si="5"/>
        <v>5</v>
      </c>
      <c r="I126" s="53">
        <f t="shared" si="6"/>
        <v>16.32</v>
      </c>
      <c r="J126" s="54" t="str">
        <f t="shared" si="4"/>
        <v>Oklevél</v>
      </c>
      <c r="K126" s="61"/>
    </row>
    <row r="127" spans="1:11" ht="18" customHeight="1">
      <c r="A127" s="60">
        <v>727</v>
      </c>
      <c r="B127" s="49">
        <v>5</v>
      </c>
      <c r="C127" s="57">
        <v>16.5</v>
      </c>
      <c r="D127" s="57">
        <v>16.8</v>
      </c>
      <c r="E127" s="57">
        <v>17</v>
      </c>
      <c r="F127" s="57">
        <v>17</v>
      </c>
      <c r="G127" s="51">
        <v>17</v>
      </c>
      <c r="H127" s="52">
        <f t="shared" si="5"/>
        <v>5</v>
      </c>
      <c r="I127" s="53">
        <f t="shared" si="6"/>
        <v>16.86</v>
      </c>
      <c r="J127" s="54" t="str">
        <f t="shared" si="4"/>
        <v>Bronz</v>
      </c>
      <c r="K127" s="61"/>
    </row>
    <row r="128" spans="1:11" ht="18" customHeight="1">
      <c r="A128" s="60">
        <v>527</v>
      </c>
      <c r="B128" s="49">
        <v>3</v>
      </c>
      <c r="C128" s="57">
        <v>17</v>
      </c>
      <c r="D128" s="57">
        <v>16.8</v>
      </c>
      <c r="E128" s="57">
        <v>16</v>
      </c>
      <c r="F128" s="57">
        <v>16</v>
      </c>
      <c r="G128" s="51">
        <v>16</v>
      </c>
      <c r="H128" s="52">
        <f t="shared" si="5"/>
        <v>5</v>
      </c>
      <c r="I128" s="53">
        <f t="shared" si="6"/>
        <v>16.36</v>
      </c>
      <c r="J128" s="54" t="str">
        <f t="shared" si="4"/>
        <v>Oklevél</v>
      </c>
      <c r="K128" s="61"/>
    </row>
    <row r="129" spans="1:11" ht="18" customHeight="1">
      <c r="A129" s="48">
        <v>529</v>
      </c>
      <c r="B129" s="49">
        <v>3</v>
      </c>
      <c r="C129" s="57">
        <v>16</v>
      </c>
      <c r="D129" s="57">
        <v>16</v>
      </c>
      <c r="E129" s="57">
        <v>16</v>
      </c>
      <c r="F129" s="57">
        <v>15</v>
      </c>
      <c r="G129" s="51">
        <v>15</v>
      </c>
      <c r="H129" s="52">
        <f t="shared" si="5"/>
        <v>5</v>
      </c>
      <c r="I129" s="53">
        <f t="shared" si="6"/>
        <v>15.6</v>
      </c>
      <c r="J129" s="54" t="str">
        <f t="shared" si="4"/>
        <v> </v>
      </c>
      <c r="K129" s="61"/>
    </row>
    <row r="130" spans="1:11" ht="18" customHeight="1">
      <c r="A130" s="60">
        <v>531</v>
      </c>
      <c r="B130" s="49">
        <v>3</v>
      </c>
      <c r="C130" s="57">
        <v>16</v>
      </c>
      <c r="D130" s="57">
        <v>16</v>
      </c>
      <c r="E130" s="57">
        <v>16</v>
      </c>
      <c r="F130" s="57">
        <v>17.5</v>
      </c>
      <c r="G130" s="51">
        <v>16.3</v>
      </c>
      <c r="H130" s="52">
        <f t="shared" si="5"/>
        <v>5</v>
      </c>
      <c r="I130" s="53">
        <f t="shared" si="6"/>
        <v>16.36</v>
      </c>
      <c r="J130" s="54" t="str">
        <f t="shared" si="4"/>
        <v>Oklevél</v>
      </c>
      <c r="K130" s="61"/>
    </row>
    <row r="131" spans="1:11" ht="18" customHeight="1">
      <c r="A131" s="60">
        <v>528</v>
      </c>
      <c r="B131" s="49">
        <v>3</v>
      </c>
      <c r="C131" s="57">
        <v>17.6</v>
      </c>
      <c r="D131" s="57">
        <v>17.8</v>
      </c>
      <c r="E131" s="57">
        <v>18.5</v>
      </c>
      <c r="F131" s="57">
        <v>17</v>
      </c>
      <c r="G131" s="51">
        <v>17.4</v>
      </c>
      <c r="H131" s="52">
        <f t="shared" si="5"/>
        <v>5</v>
      </c>
      <c r="I131" s="53">
        <f t="shared" si="6"/>
        <v>17.660000000000004</v>
      </c>
      <c r="J131" s="54" t="str">
        <f aca="true" t="shared" si="7" ref="J131:J194">IF(I131&gt;=19.51,"Nagyarany",IF(I131&gt;=18.51,"Arany",IF(I131&gt;=17.51,"Ezüst",IF(I131&gt;=16.51,"Bronz",IF(I131&gt;=16.01,"Oklevél"," ")))))</f>
        <v>Ezüst</v>
      </c>
      <c r="K131" s="61"/>
    </row>
    <row r="132" spans="1:11" ht="18" customHeight="1">
      <c r="A132" s="48">
        <v>409</v>
      </c>
      <c r="B132" s="49">
        <v>2</v>
      </c>
      <c r="C132" s="57">
        <v>16.5</v>
      </c>
      <c r="D132" s="57">
        <v>16.6</v>
      </c>
      <c r="E132" s="57">
        <v>17.7</v>
      </c>
      <c r="F132" s="57">
        <v>18.4</v>
      </c>
      <c r="G132" s="51">
        <v>17.6</v>
      </c>
      <c r="H132" s="52">
        <f aca="true" t="shared" si="8" ref="H132:H195">COUNT(C132:G132)</f>
        <v>5</v>
      </c>
      <c r="I132" s="53">
        <f aca="true" t="shared" si="9" ref="I132:I195">AVERAGE(C132:G132)</f>
        <v>17.359999999999996</v>
      </c>
      <c r="J132" s="54" t="str">
        <f t="shared" si="7"/>
        <v>Bronz</v>
      </c>
      <c r="K132" s="61"/>
    </row>
    <row r="133" spans="1:11" ht="18" customHeight="1">
      <c r="A133" s="60">
        <v>326</v>
      </c>
      <c r="B133" s="49">
        <v>1</v>
      </c>
      <c r="C133" s="57">
        <v>18.3</v>
      </c>
      <c r="D133" s="57">
        <v>18.7</v>
      </c>
      <c r="E133" s="57">
        <v>18.5</v>
      </c>
      <c r="F133" s="57">
        <v>18.2</v>
      </c>
      <c r="G133" s="51">
        <v>17.6</v>
      </c>
      <c r="H133" s="52">
        <f t="shared" si="8"/>
        <v>5</v>
      </c>
      <c r="I133" s="53">
        <f t="shared" si="9"/>
        <v>18.26</v>
      </c>
      <c r="J133" s="54" t="str">
        <f t="shared" si="7"/>
        <v>Ezüst</v>
      </c>
      <c r="K133" s="61"/>
    </row>
    <row r="134" spans="1:11" ht="18" customHeight="1">
      <c r="A134" s="60">
        <v>530</v>
      </c>
      <c r="B134" s="49">
        <v>3</v>
      </c>
      <c r="C134" s="57">
        <v>16.6</v>
      </c>
      <c r="D134" s="57">
        <v>17.3</v>
      </c>
      <c r="E134" s="57">
        <v>18.3</v>
      </c>
      <c r="F134" s="57">
        <v>17</v>
      </c>
      <c r="G134" s="51">
        <v>18</v>
      </c>
      <c r="H134" s="52">
        <f t="shared" si="8"/>
        <v>5</v>
      </c>
      <c r="I134" s="53">
        <f t="shared" si="9"/>
        <v>17.44</v>
      </c>
      <c r="J134" s="54" t="str">
        <f t="shared" si="7"/>
        <v>Bronz</v>
      </c>
      <c r="K134" s="61"/>
    </row>
    <row r="135" spans="1:11" ht="18" customHeight="1">
      <c r="A135" s="48">
        <v>728</v>
      </c>
      <c r="B135" s="49">
        <v>5</v>
      </c>
      <c r="C135" s="57">
        <v>18.5</v>
      </c>
      <c r="D135" s="57">
        <v>19</v>
      </c>
      <c r="E135" s="57">
        <v>18.7</v>
      </c>
      <c r="F135" s="57">
        <v>18.6</v>
      </c>
      <c r="G135" s="51">
        <v>18.8</v>
      </c>
      <c r="H135" s="52">
        <f t="shared" si="8"/>
        <v>5</v>
      </c>
      <c r="I135" s="53">
        <f t="shared" si="9"/>
        <v>18.720000000000002</v>
      </c>
      <c r="J135" s="54" t="str">
        <f t="shared" si="7"/>
        <v>Arany</v>
      </c>
      <c r="K135" s="61"/>
    </row>
    <row r="136" spans="1:11" ht="18" customHeight="1">
      <c r="A136" s="60">
        <v>423</v>
      </c>
      <c r="B136" s="49">
        <v>2</v>
      </c>
      <c r="C136" s="57">
        <v>18.8</v>
      </c>
      <c r="D136" s="57">
        <v>19.7</v>
      </c>
      <c r="E136" s="57">
        <v>18.6</v>
      </c>
      <c r="F136" s="57">
        <v>18.6</v>
      </c>
      <c r="G136" s="51">
        <v>18.5</v>
      </c>
      <c r="H136" s="52">
        <f t="shared" si="8"/>
        <v>5</v>
      </c>
      <c r="I136" s="53">
        <f t="shared" si="9"/>
        <v>18.84</v>
      </c>
      <c r="J136" s="54" t="str">
        <f t="shared" si="7"/>
        <v>Arany</v>
      </c>
      <c r="K136" s="61"/>
    </row>
    <row r="137" spans="1:11" ht="18" customHeight="1">
      <c r="A137" s="60">
        <v>327</v>
      </c>
      <c r="B137" s="49">
        <v>1</v>
      </c>
      <c r="C137" s="57">
        <v>16</v>
      </c>
      <c r="D137" s="57">
        <v>16.5</v>
      </c>
      <c r="E137" s="57">
        <v>15.9</v>
      </c>
      <c r="F137" s="57">
        <v>16.2</v>
      </c>
      <c r="G137" s="51">
        <v>16.4</v>
      </c>
      <c r="H137" s="52">
        <f t="shared" si="8"/>
        <v>5</v>
      </c>
      <c r="I137" s="53">
        <f t="shared" si="9"/>
        <v>16.2</v>
      </c>
      <c r="J137" s="54" t="str">
        <f t="shared" si="7"/>
        <v>Oklevél</v>
      </c>
      <c r="K137" s="61"/>
    </row>
    <row r="138" spans="1:11" ht="18" customHeight="1">
      <c r="A138" s="48">
        <v>629</v>
      </c>
      <c r="B138" s="49">
        <v>4</v>
      </c>
      <c r="C138" s="57">
        <v>17.6</v>
      </c>
      <c r="D138" s="57">
        <v>18</v>
      </c>
      <c r="E138" s="57">
        <v>17</v>
      </c>
      <c r="F138" s="57">
        <v>18</v>
      </c>
      <c r="G138" s="51">
        <v>18</v>
      </c>
      <c r="H138" s="52">
        <f t="shared" si="8"/>
        <v>5</v>
      </c>
      <c r="I138" s="53">
        <f t="shared" si="9"/>
        <v>17.72</v>
      </c>
      <c r="J138" s="54" t="str">
        <f t="shared" si="7"/>
        <v>Ezüst</v>
      </c>
      <c r="K138" s="61"/>
    </row>
    <row r="139" spans="1:11" ht="18" customHeight="1">
      <c r="A139" s="60">
        <v>534</v>
      </c>
      <c r="B139" s="49">
        <v>3</v>
      </c>
      <c r="C139" s="57">
        <v>16</v>
      </c>
      <c r="D139" s="57">
        <v>15</v>
      </c>
      <c r="E139" s="57">
        <v>14</v>
      </c>
      <c r="F139" s="57">
        <v>15</v>
      </c>
      <c r="G139" s="51">
        <v>15</v>
      </c>
      <c r="H139" s="52">
        <f t="shared" si="8"/>
        <v>5</v>
      </c>
      <c r="I139" s="53">
        <f t="shared" si="9"/>
        <v>15</v>
      </c>
      <c r="J139" s="54" t="str">
        <f t="shared" si="7"/>
        <v> </v>
      </c>
      <c r="K139" s="61"/>
    </row>
    <row r="140" spans="1:11" ht="18" customHeight="1">
      <c r="A140" s="60">
        <v>630</v>
      </c>
      <c r="B140" s="49">
        <v>4</v>
      </c>
      <c r="C140" s="57">
        <v>16.5</v>
      </c>
      <c r="D140" s="57">
        <v>17</v>
      </c>
      <c r="E140" s="57">
        <v>16.6</v>
      </c>
      <c r="F140" s="57">
        <v>17</v>
      </c>
      <c r="G140" s="51">
        <v>18</v>
      </c>
      <c r="H140" s="52">
        <f t="shared" si="8"/>
        <v>5</v>
      </c>
      <c r="I140" s="53">
        <f t="shared" si="9"/>
        <v>17.02</v>
      </c>
      <c r="J140" s="54" t="str">
        <f t="shared" si="7"/>
        <v>Bronz</v>
      </c>
      <c r="K140" s="61"/>
    </row>
    <row r="141" spans="1:11" ht="18" customHeight="1">
      <c r="A141" s="48">
        <v>532</v>
      </c>
      <c r="B141" s="49">
        <v>3</v>
      </c>
      <c r="C141" s="57">
        <v>17.5</v>
      </c>
      <c r="D141" s="57">
        <v>18</v>
      </c>
      <c r="E141" s="57">
        <v>18.5</v>
      </c>
      <c r="F141" s="57">
        <v>17</v>
      </c>
      <c r="G141" s="51">
        <v>17.6</v>
      </c>
      <c r="H141" s="52">
        <f t="shared" si="8"/>
        <v>5</v>
      </c>
      <c r="I141" s="53">
        <f t="shared" si="9"/>
        <v>17.72</v>
      </c>
      <c r="J141" s="54" t="str">
        <f t="shared" si="7"/>
        <v>Ezüst</v>
      </c>
      <c r="K141" s="61"/>
    </row>
    <row r="142" spans="1:11" ht="18" customHeight="1">
      <c r="A142" s="60">
        <v>535</v>
      </c>
      <c r="B142" s="49">
        <v>3</v>
      </c>
      <c r="C142" s="57">
        <v>17.8</v>
      </c>
      <c r="D142" s="57">
        <v>18</v>
      </c>
      <c r="E142" s="57">
        <v>17.6</v>
      </c>
      <c r="F142" s="57">
        <v>18</v>
      </c>
      <c r="G142" s="51">
        <v>17.5</v>
      </c>
      <c r="H142" s="52">
        <f t="shared" si="8"/>
        <v>5</v>
      </c>
      <c r="I142" s="53">
        <f t="shared" si="9"/>
        <v>17.78</v>
      </c>
      <c r="J142" s="54" t="str">
        <f t="shared" si="7"/>
        <v>Ezüst</v>
      </c>
      <c r="K142" s="61"/>
    </row>
    <row r="143" spans="1:11" ht="18" customHeight="1">
      <c r="A143" s="60">
        <v>328</v>
      </c>
      <c r="B143" s="49">
        <v>1</v>
      </c>
      <c r="C143" s="57">
        <v>17</v>
      </c>
      <c r="D143" s="57">
        <v>16.8</v>
      </c>
      <c r="E143" s="57">
        <v>16.9</v>
      </c>
      <c r="F143" s="57">
        <v>17</v>
      </c>
      <c r="G143" s="51">
        <v>16.8</v>
      </c>
      <c r="H143" s="52">
        <f t="shared" si="8"/>
        <v>5</v>
      </c>
      <c r="I143" s="53">
        <f t="shared" si="9"/>
        <v>16.9</v>
      </c>
      <c r="J143" s="54" t="str">
        <f t="shared" si="7"/>
        <v>Bronz</v>
      </c>
      <c r="K143" s="61"/>
    </row>
    <row r="144" spans="1:11" ht="18" customHeight="1">
      <c r="A144" s="48">
        <v>425</v>
      </c>
      <c r="B144" s="49">
        <v>2</v>
      </c>
      <c r="C144" s="57">
        <v>16.8</v>
      </c>
      <c r="D144" s="57">
        <v>16.6</v>
      </c>
      <c r="E144" s="57">
        <v>17</v>
      </c>
      <c r="F144" s="57">
        <v>16.9</v>
      </c>
      <c r="G144" s="51">
        <v>17.9</v>
      </c>
      <c r="H144" s="52">
        <f t="shared" si="8"/>
        <v>5</v>
      </c>
      <c r="I144" s="53">
        <f t="shared" si="9"/>
        <v>17.040000000000003</v>
      </c>
      <c r="J144" s="54" t="str">
        <f t="shared" si="7"/>
        <v>Bronz</v>
      </c>
      <c r="K144" s="61"/>
    </row>
    <row r="145" spans="1:11" ht="18" customHeight="1">
      <c r="A145" s="60">
        <v>533</v>
      </c>
      <c r="B145" s="49">
        <v>3</v>
      </c>
      <c r="C145" s="57">
        <v>17.5</v>
      </c>
      <c r="D145" s="57">
        <v>17.2</v>
      </c>
      <c r="E145" s="57">
        <v>17</v>
      </c>
      <c r="F145" s="57">
        <v>17.4</v>
      </c>
      <c r="G145" s="51">
        <v>17</v>
      </c>
      <c r="H145" s="52">
        <f t="shared" si="8"/>
        <v>5</v>
      </c>
      <c r="I145" s="53">
        <f t="shared" si="9"/>
        <v>17.22</v>
      </c>
      <c r="J145" s="54" t="str">
        <f t="shared" si="7"/>
        <v>Bronz</v>
      </c>
      <c r="K145" s="61"/>
    </row>
    <row r="146" spans="1:11" ht="18" customHeight="1">
      <c r="A146" s="60">
        <v>424</v>
      </c>
      <c r="B146" s="49">
        <v>2</v>
      </c>
      <c r="C146" s="57">
        <v>16.8</v>
      </c>
      <c r="D146" s="57">
        <v>17</v>
      </c>
      <c r="E146" s="57">
        <v>16.2</v>
      </c>
      <c r="F146" s="57">
        <v>16.6</v>
      </c>
      <c r="G146" s="51">
        <v>17</v>
      </c>
      <c r="H146" s="52">
        <f t="shared" si="8"/>
        <v>5</v>
      </c>
      <c r="I146" s="53">
        <f t="shared" si="9"/>
        <v>16.72</v>
      </c>
      <c r="J146" s="54" t="str">
        <f t="shared" si="7"/>
        <v>Bronz</v>
      </c>
      <c r="K146" s="61"/>
    </row>
    <row r="147" spans="1:11" ht="18" customHeight="1">
      <c r="A147" s="48">
        <v>329</v>
      </c>
      <c r="B147" s="49">
        <v>1</v>
      </c>
      <c r="C147" s="57">
        <v>16</v>
      </c>
      <c r="D147" s="57">
        <v>16</v>
      </c>
      <c r="E147" s="57">
        <v>15</v>
      </c>
      <c r="F147" s="57">
        <v>14</v>
      </c>
      <c r="G147" s="51">
        <v>16</v>
      </c>
      <c r="H147" s="52">
        <f t="shared" si="8"/>
        <v>5</v>
      </c>
      <c r="I147" s="53">
        <f t="shared" si="9"/>
        <v>15.4</v>
      </c>
      <c r="J147" s="54" t="str">
        <f t="shared" si="7"/>
        <v> </v>
      </c>
      <c r="K147" s="61"/>
    </row>
    <row r="148" spans="1:11" ht="18" customHeight="1">
      <c r="A148" s="60">
        <v>536</v>
      </c>
      <c r="B148" s="49">
        <v>3</v>
      </c>
      <c r="C148" s="57">
        <v>18.6</v>
      </c>
      <c r="D148" s="57">
        <v>18.6</v>
      </c>
      <c r="E148" s="57">
        <v>18.6</v>
      </c>
      <c r="F148" s="57">
        <v>18.6</v>
      </c>
      <c r="G148" s="51">
        <v>18.6</v>
      </c>
      <c r="H148" s="52">
        <f t="shared" si="8"/>
        <v>5</v>
      </c>
      <c r="I148" s="53">
        <f t="shared" si="9"/>
        <v>18.6</v>
      </c>
      <c r="J148" s="54" t="str">
        <f t="shared" si="7"/>
        <v>Arany</v>
      </c>
      <c r="K148" s="61"/>
    </row>
    <row r="149" spans="1:11" ht="18" customHeight="1">
      <c r="A149" s="60">
        <v>631</v>
      </c>
      <c r="B149" s="49">
        <v>4</v>
      </c>
      <c r="C149" s="57">
        <v>14</v>
      </c>
      <c r="D149" s="57">
        <v>14</v>
      </c>
      <c r="E149" s="57">
        <v>14.5</v>
      </c>
      <c r="F149" s="57">
        <v>16</v>
      </c>
      <c r="G149" s="51">
        <v>16.1</v>
      </c>
      <c r="H149" s="52">
        <f t="shared" si="8"/>
        <v>5</v>
      </c>
      <c r="I149" s="53">
        <f t="shared" si="9"/>
        <v>14.919999999999998</v>
      </c>
      <c r="J149" s="54" t="str">
        <f t="shared" si="7"/>
        <v> </v>
      </c>
      <c r="K149" s="61"/>
    </row>
    <row r="150" spans="1:11" ht="18" customHeight="1">
      <c r="A150" s="60">
        <v>426</v>
      </c>
      <c r="B150" s="49">
        <v>2</v>
      </c>
      <c r="C150" s="57">
        <v>17.6</v>
      </c>
      <c r="D150" s="57">
        <v>18.6</v>
      </c>
      <c r="E150" s="57">
        <v>18.3</v>
      </c>
      <c r="F150" s="57">
        <v>19</v>
      </c>
      <c r="G150" s="51">
        <v>17.5</v>
      </c>
      <c r="H150" s="52">
        <f t="shared" si="8"/>
        <v>5</v>
      </c>
      <c r="I150" s="53">
        <f t="shared" si="9"/>
        <v>18.2</v>
      </c>
      <c r="J150" s="54" t="str">
        <f t="shared" si="7"/>
        <v>Ezüst</v>
      </c>
      <c r="K150" s="61"/>
    </row>
    <row r="151" spans="1:11" ht="18" customHeight="1">
      <c r="A151" s="48">
        <v>537</v>
      </c>
      <c r="B151" s="49">
        <v>3</v>
      </c>
      <c r="C151" s="57">
        <v>16</v>
      </c>
      <c r="D151" s="57">
        <v>16</v>
      </c>
      <c r="E151" s="57">
        <v>16</v>
      </c>
      <c r="F151" s="57">
        <v>17</v>
      </c>
      <c r="G151" s="51">
        <v>16</v>
      </c>
      <c r="H151" s="52">
        <f t="shared" si="8"/>
        <v>5</v>
      </c>
      <c r="I151" s="53">
        <f t="shared" si="9"/>
        <v>16.2</v>
      </c>
      <c r="J151" s="54" t="str">
        <f t="shared" si="7"/>
        <v>Oklevél</v>
      </c>
      <c r="K151" s="61"/>
    </row>
    <row r="152" spans="1:11" ht="18" customHeight="1">
      <c r="A152" s="60">
        <v>729</v>
      </c>
      <c r="B152" s="49">
        <v>5</v>
      </c>
      <c r="C152" s="57">
        <v>17.5</v>
      </c>
      <c r="D152" s="57">
        <v>16.8</v>
      </c>
      <c r="E152" s="57">
        <v>18.4</v>
      </c>
      <c r="F152" s="57">
        <v>17.8</v>
      </c>
      <c r="G152" s="51">
        <v>18.5</v>
      </c>
      <c r="H152" s="52">
        <f t="shared" si="8"/>
        <v>5</v>
      </c>
      <c r="I152" s="53">
        <f t="shared" si="9"/>
        <v>17.8</v>
      </c>
      <c r="J152" s="54" t="str">
        <f t="shared" si="7"/>
        <v>Ezüst</v>
      </c>
      <c r="K152" s="61"/>
    </row>
    <row r="153" spans="1:11" ht="18" customHeight="1">
      <c r="A153" s="60">
        <v>330</v>
      </c>
      <c r="B153" s="49">
        <v>1</v>
      </c>
      <c r="C153" s="57">
        <v>16.6</v>
      </c>
      <c r="D153" s="57">
        <v>16.6</v>
      </c>
      <c r="E153" s="57">
        <v>16.8</v>
      </c>
      <c r="F153" s="57">
        <v>17</v>
      </c>
      <c r="G153" s="51">
        <v>16.4</v>
      </c>
      <c r="H153" s="52">
        <f t="shared" si="8"/>
        <v>5</v>
      </c>
      <c r="I153" s="53">
        <f t="shared" si="9"/>
        <v>16.68</v>
      </c>
      <c r="J153" s="54" t="str">
        <f t="shared" si="7"/>
        <v>Bronz</v>
      </c>
      <c r="K153" s="61"/>
    </row>
    <row r="154" spans="1:11" ht="18" customHeight="1">
      <c r="A154" s="60">
        <v>730</v>
      </c>
      <c r="B154" s="49">
        <v>5</v>
      </c>
      <c r="C154" s="57">
        <v>17.7</v>
      </c>
      <c r="D154" s="57">
        <v>17.7</v>
      </c>
      <c r="E154" s="57">
        <v>17.7</v>
      </c>
      <c r="F154" s="57">
        <v>17.6</v>
      </c>
      <c r="G154" s="51">
        <v>18.2</v>
      </c>
      <c r="H154" s="52">
        <f t="shared" si="8"/>
        <v>5</v>
      </c>
      <c r="I154" s="53">
        <f t="shared" si="9"/>
        <v>17.779999999999998</v>
      </c>
      <c r="J154" s="54" t="str">
        <f t="shared" si="7"/>
        <v>Ezüst</v>
      </c>
      <c r="K154" s="61"/>
    </row>
    <row r="155" spans="1:11" ht="18" customHeight="1">
      <c r="A155" s="48">
        <v>331</v>
      </c>
      <c r="B155" s="49">
        <v>1</v>
      </c>
      <c r="C155" s="57">
        <v>15.5</v>
      </c>
      <c r="D155" s="57">
        <v>16.1</v>
      </c>
      <c r="E155" s="57">
        <v>16.6</v>
      </c>
      <c r="F155" s="57">
        <v>16.1</v>
      </c>
      <c r="G155" s="51">
        <v>16.3</v>
      </c>
      <c r="H155" s="52">
        <f t="shared" si="8"/>
        <v>5</v>
      </c>
      <c r="I155" s="53">
        <f t="shared" si="9"/>
        <v>16.12</v>
      </c>
      <c r="J155" s="54" t="str">
        <f t="shared" si="7"/>
        <v>Oklevél</v>
      </c>
      <c r="K155" s="61"/>
    </row>
    <row r="156" spans="1:11" ht="18" customHeight="1">
      <c r="A156" s="60">
        <v>632</v>
      </c>
      <c r="B156" s="49">
        <v>4</v>
      </c>
      <c r="C156" s="57">
        <v>17.8</v>
      </c>
      <c r="D156" s="57">
        <v>18.5</v>
      </c>
      <c r="E156" s="57">
        <v>17.6</v>
      </c>
      <c r="F156" s="57">
        <v>18</v>
      </c>
      <c r="G156" s="51">
        <v>18</v>
      </c>
      <c r="H156" s="52">
        <f t="shared" si="8"/>
        <v>5</v>
      </c>
      <c r="I156" s="53">
        <f t="shared" si="9"/>
        <v>17.98</v>
      </c>
      <c r="J156" s="54" t="str">
        <f t="shared" si="7"/>
        <v>Ezüst</v>
      </c>
      <c r="K156" s="61"/>
    </row>
    <row r="157" spans="1:11" ht="18" customHeight="1">
      <c r="A157" s="60">
        <v>538</v>
      </c>
      <c r="B157" s="49">
        <v>3</v>
      </c>
      <c r="C157" s="57">
        <v>15</v>
      </c>
      <c r="D157" s="57">
        <v>15</v>
      </c>
      <c r="E157" s="57">
        <v>15</v>
      </c>
      <c r="F157" s="57">
        <v>15</v>
      </c>
      <c r="G157" s="51">
        <v>15</v>
      </c>
      <c r="H157" s="52">
        <f t="shared" si="8"/>
        <v>5</v>
      </c>
      <c r="I157" s="53">
        <f t="shared" si="9"/>
        <v>15</v>
      </c>
      <c r="J157" s="54" t="str">
        <f t="shared" si="7"/>
        <v> </v>
      </c>
      <c r="K157" s="61"/>
    </row>
    <row r="158" spans="1:11" ht="18" customHeight="1">
      <c r="A158" s="48">
        <v>540</v>
      </c>
      <c r="B158" s="49">
        <v>3</v>
      </c>
      <c r="C158" s="57">
        <v>15</v>
      </c>
      <c r="D158" s="57">
        <v>16</v>
      </c>
      <c r="E158" s="57">
        <v>15</v>
      </c>
      <c r="F158" s="57">
        <v>16</v>
      </c>
      <c r="G158" s="51">
        <v>16</v>
      </c>
      <c r="H158" s="52">
        <f t="shared" si="8"/>
        <v>5</v>
      </c>
      <c r="I158" s="53">
        <f t="shared" si="9"/>
        <v>15.6</v>
      </c>
      <c r="J158" s="54" t="str">
        <f t="shared" si="7"/>
        <v> </v>
      </c>
      <c r="K158" s="61"/>
    </row>
    <row r="159" spans="1:11" ht="18" customHeight="1">
      <c r="A159" s="60">
        <v>633</v>
      </c>
      <c r="B159" s="49">
        <v>4</v>
      </c>
      <c r="C159" s="57">
        <v>17</v>
      </c>
      <c r="D159" s="57">
        <v>17.5</v>
      </c>
      <c r="E159" s="57">
        <v>16.7</v>
      </c>
      <c r="F159" s="57">
        <v>16.7</v>
      </c>
      <c r="G159" s="51">
        <v>18</v>
      </c>
      <c r="H159" s="52">
        <f t="shared" si="8"/>
        <v>5</v>
      </c>
      <c r="I159" s="53">
        <f t="shared" si="9"/>
        <v>17.18</v>
      </c>
      <c r="J159" s="54" t="str">
        <f t="shared" si="7"/>
        <v>Bronz</v>
      </c>
      <c r="K159" s="61"/>
    </row>
    <row r="160" spans="1:11" ht="18" customHeight="1">
      <c r="A160" s="60">
        <v>731</v>
      </c>
      <c r="B160" s="49">
        <v>5</v>
      </c>
      <c r="C160" s="57">
        <v>17.5</v>
      </c>
      <c r="D160" s="57">
        <v>17.5</v>
      </c>
      <c r="E160" s="57">
        <v>17.8</v>
      </c>
      <c r="F160" s="57">
        <v>17.2</v>
      </c>
      <c r="G160" s="51">
        <v>18</v>
      </c>
      <c r="H160" s="52">
        <f t="shared" si="8"/>
        <v>5</v>
      </c>
      <c r="I160" s="53">
        <f t="shared" si="9"/>
        <v>17.6</v>
      </c>
      <c r="J160" s="54" t="str">
        <f t="shared" si="7"/>
        <v>Ezüst</v>
      </c>
      <c r="K160" s="61"/>
    </row>
    <row r="161" spans="1:11" ht="18" customHeight="1">
      <c r="A161" s="48">
        <v>333</v>
      </c>
      <c r="B161" s="49">
        <v>1</v>
      </c>
      <c r="C161" s="57">
        <v>17.2</v>
      </c>
      <c r="D161" s="57">
        <v>16.6</v>
      </c>
      <c r="E161" s="57">
        <v>16.2</v>
      </c>
      <c r="F161" s="57">
        <v>16.4</v>
      </c>
      <c r="G161" s="51">
        <v>16.2</v>
      </c>
      <c r="H161" s="52">
        <f t="shared" si="8"/>
        <v>5</v>
      </c>
      <c r="I161" s="53">
        <f t="shared" si="9"/>
        <v>16.520000000000003</v>
      </c>
      <c r="J161" s="54" t="str">
        <f t="shared" si="7"/>
        <v>Bronz</v>
      </c>
      <c r="K161" s="61"/>
    </row>
    <row r="162" spans="1:11" ht="18" customHeight="1">
      <c r="A162" s="60">
        <v>539</v>
      </c>
      <c r="B162" s="49">
        <v>3</v>
      </c>
      <c r="C162" s="57">
        <v>15</v>
      </c>
      <c r="D162" s="57">
        <v>15</v>
      </c>
      <c r="E162" s="57">
        <v>15</v>
      </c>
      <c r="F162" s="57">
        <v>16</v>
      </c>
      <c r="G162" s="51">
        <v>15</v>
      </c>
      <c r="H162" s="52">
        <f t="shared" si="8"/>
        <v>5</v>
      </c>
      <c r="I162" s="53">
        <f t="shared" si="9"/>
        <v>15.2</v>
      </c>
      <c r="J162" s="54" t="str">
        <f t="shared" si="7"/>
        <v> </v>
      </c>
      <c r="K162" s="61"/>
    </row>
    <row r="163" spans="1:11" ht="18" customHeight="1">
      <c r="A163" s="60">
        <v>732</v>
      </c>
      <c r="B163" s="49">
        <v>5</v>
      </c>
      <c r="C163" s="57">
        <v>19</v>
      </c>
      <c r="D163" s="57">
        <v>18.7</v>
      </c>
      <c r="E163" s="57">
        <v>19</v>
      </c>
      <c r="F163" s="57">
        <v>19</v>
      </c>
      <c r="G163" s="51">
        <v>19.5</v>
      </c>
      <c r="H163" s="52">
        <f t="shared" si="8"/>
        <v>5</v>
      </c>
      <c r="I163" s="53">
        <f t="shared" si="9"/>
        <v>19.04</v>
      </c>
      <c r="J163" s="54" t="str">
        <f t="shared" si="7"/>
        <v>Arany</v>
      </c>
      <c r="K163" s="61"/>
    </row>
    <row r="164" spans="1:11" ht="18" customHeight="1">
      <c r="A164" s="48">
        <v>634</v>
      </c>
      <c r="B164" s="49">
        <v>4</v>
      </c>
      <c r="C164" s="57">
        <v>16</v>
      </c>
      <c r="D164" s="57">
        <v>15</v>
      </c>
      <c r="E164" s="57">
        <v>16</v>
      </c>
      <c r="F164" s="57">
        <v>16</v>
      </c>
      <c r="G164" s="51">
        <v>17</v>
      </c>
      <c r="H164" s="52">
        <f t="shared" si="8"/>
        <v>5</v>
      </c>
      <c r="I164" s="53">
        <f t="shared" si="9"/>
        <v>16</v>
      </c>
      <c r="J164" s="54" t="str">
        <f t="shared" si="7"/>
        <v> </v>
      </c>
      <c r="K164" s="61"/>
    </row>
    <row r="165" spans="1:11" ht="18" customHeight="1">
      <c r="A165" s="60">
        <v>733</v>
      </c>
      <c r="B165" s="49">
        <v>5</v>
      </c>
      <c r="C165" s="57">
        <v>17</v>
      </c>
      <c r="D165" s="57">
        <v>16.5</v>
      </c>
      <c r="E165" s="57">
        <v>16.6</v>
      </c>
      <c r="F165" s="57">
        <v>16</v>
      </c>
      <c r="G165" s="51">
        <v>17</v>
      </c>
      <c r="H165" s="52">
        <f t="shared" si="8"/>
        <v>5</v>
      </c>
      <c r="I165" s="53">
        <f t="shared" si="9"/>
        <v>16.619999999999997</v>
      </c>
      <c r="J165" s="54" t="str">
        <f t="shared" si="7"/>
        <v>Bronz</v>
      </c>
      <c r="K165" s="61"/>
    </row>
    <row r="166" spans="1:11" ht="18" customHeight="1">
      <c r="A166" s="60">
        <v>541</v>
      </c>
      <c r="B166" s="49">
        <v>3</v>
      </c>
      <c r="C166" s="57">
        <v>18</v>
      </c>
      <c r="D166" s="57">
        <v>17</v>
      </c>
      <c r="E166" s="57">
        <v>18</v>
      </c>
      <c r="F166" s="57">
        <v>18</v>
      </c>
      <c r="G166" s="51">
        <v>18.5</v>
      </c>
      <c r="H166" s="52">
        <f t="shared" si="8"/>
        <v>5</v>
      </c>
      <c r="I166" s="53">
        <f t="shared" si="9"/>
        <v>17.9</v>
      </c>
      <c r="J166" s="54" t="str">
        <f t="shared" si="7"/>
        <v>Ezüst</v>
      </c>
      <c r="K166" s="61"/>
    </row>
    <row r="167" spans="1:11" ht="18" customHeight="1">
      <c r="A167" s="48">
        <v>635</v>
      </c>
      <c r="B167" s="49">
        <v>4</v>
      </c>
      <c r="C167" s="57">
        <v>0</v>
      </c>
      <c r="D167" s="57">
        <v>0</v>
      </c>
      <c r="E167" s="57">
        <v>0</v>
      </c>
      <c r="F167" s="57">
        <v>0</v>
      </c>
      <c r="G167" s="51">
        <v>0</v>
      </c>
      <c r="H167" s="52">
        <f t="shared" si="8"/>
        <v>5</v>
      </c>
      <c r="I167" s="53">
        <f t="shared" si="9"/>
        <v>0</v>
      </c>
      <c r="J167" s="54" t="str">
        <f t="shared" si="7"/>
        <v> </v>
      </c>
      <c r="K167" s="61"/>
    </row>
    <row r="168" spans="1:11" ht="18" customHeight="1">
      <c r="A168" s="60">
        <v>332</v>
      </c>
      <c r="B168" s="49">
        <v>1</v>
      </c>
      <c r="C168" s="57">
        <v>16.6</v>
      </c>
      <c r="D168" s="57">
        <v>17</v>
      </c>
      <c r="E168" s="57">
        <v>16.9</v>
      </c>
      <c r="F168" s="57">
        <v>17.5</v>
      </c>
      <c r="G168" s="51">
        <v>17</v>
      </c>
      <c r="H168" s="52">
        <f t="shared" si="8"/>
        <v>5</v>
      </c>
      <c r="I168" s="53">
        <f t="shared" si="9"/>
        <v>17</v>
      </c>
      <c r="J168" s="54" t="str">
        <f t="shared" si="7"/>
        <v>Bronz</v>
      </c>
      <c r="K168" s="61"/>
    </row>
    <row r="169" spans="1:11" ht="18" customHeight="1">
      <c r="A169" s="60">
        <v>334</v>
      </c>
      <c r="B169" s="49">
        <v>1</v>
      </c>
      <c r="C169" s="57">
        <v>16.8</v>
      </c>
      <c r="D169" s="57">
        <v>18.2</v>
      </c>
      <c r="E169" s="57">
        <v>16.9</v>
      </c>
      <c r="F169" s="57">
        <v>17.5</v>
      </c>
      <c r="G169" s="51">
        <v>16.7</v>
      </c>
      <c r="H169" s="52">
        <f t="shared" si="8"/>
        <v>5</v>
      </c>
      <c r="I169" s="53">
        <f t="shared" si="9"/>
        <v>17.220000000000002</v>
      </c>
      <c r="J169" s="54" t="str">
        <f t="shared" si="7"/>
        <v>Bronz</v>
      </c>
      <c r="K169" s="61"/>
    </row>
    <row r="170" spans="1:11" ht="18" customHeight="1">
      <c r="A170" s="48">
        <v>734</v>
      </c>
      <c r="B170" s="49">
        <v>5</v>
      </c>
      <c r="C170" s="57">
        <v>18.8</v>
      </c>
      <c r="D170" s="57">
        <v>18.4</v>
      </c>
      <c r="E170" s="57">
        <v>18.8</v>
      </c>
      <c r="F170" s="57">
        <v>19</v>
      </c>
      <c r="G170" s="51">
        <v>18.8</v>
      </c>
      <c r="H170" s="52">
        <f t="shared" si="8"/>
        <v>5</v>
      </c>
      <c r="I170" s="53">
        <f t="shared" si="9"/>
        <v>18.759999999999998</v>
      </c>
      <c r="J170" s="54" t="str">
        <f t="shared" si="7"/>
        <v>Arany</v>
      </c>
      <c r="K170" s="61"/>
    </row>
    <row r="171" spans="1:11" ht="18" customHeight="1">
      <c r="A171" s="60">
        <v>335</v>
      </c>
      <c r="B171" s="49">
        <v>1</v>
      </c>
      <c r="C171" s="57">
        <v>17</v>
      </c>
      <c r="D171" s="57">
        <v>17</v>
      </c>
      <c r="E171" s="57">
        <v>17.6</v>
      </c>
      <c r="F171" s="57">
        <v>18</v>
      </c>
      <c r="G171" s="51">
        <v>17.51</v>
      </c>
      <c r="H171" s="52">
        <f t="shared" si="8"/>
        <v>5</v>
      </c>
      <c r="I171" s="53">
        <f t="shared" si="9"/>
        <v>17.422</v>
      </c>
      <c r="J171" s="54" t="str">
        <f t="shared" si="7"/>
        <v>Bronz</v>
      </c>
      <c r="K171" s="61"/>
    </row>
    <row r="172" spans="1:11" ht="18" customHeight="1">
      <c r="A172" s="60">
        <v>636</v>
      </c>
      <c r="B172" s="49">
        <v>4</v>
      </c>
      <c r="C172" s="57">
        <v>16</v>
      </c>
      <c r="D172" s="57">
        <v>15</v>
      </c>
      <c r="E172" s="57">
        <v>16</v>
      </c>
      <c r="F172" s="57">
        <v>16</v>
      </c>
      <c r="G172" s="51">
        <v>12</v>
      </c>
      <c r="H172" s="52">
        <f t="shared" si="8"/>
        <v>5</v>
      </c>
      <c r="I172" s="53">
        <f t="shared" si="9"/>
        <v>15</v>
      </c>
      <c r="J172" s="54" t="str">
        <f t="shared" si="7"/>
        <v> </v>
      </c>
      <c r="K172" s="61"/>
    </row>
    <row r="173" spans="1:11" ht="18" customHeight="1">
      <c r="A173" s="48">
        <v>735</v>
      </c>
      <c r="B173" s="49">
        <v>5</v>
      </c>
      <c r="C173" s="57">
        <v>17</v>
      </c>
      <c r="D173" s="57">
        <v>17</v>
      </c>
      <c r="E173" s="57">
        <v>16.9</v>
      </c>
      <c r="F173" s="57">
        <v>17.5</v>
      </c>
      <c r="G173" s="51">
        <v>17</v>
      </c>
      <c r="H173" s="52">
        <f t="shared" si="8"/>
        <v>5</v>
      </c>
      <c r="I173" s="53">
        <f t="shared" si="9"/>
        <v>17.080000000000002</v>
      </c>
      <c r="J173" s="54" t="str">
        <f t="shared" si="7"/>
        <v>Bronz</v>
      </c>
      <c r="K173" s="61"/>
    </row>
    <row r="174" spans="1:11" ht="18" customHeight="1">
      <c r="A174" s="60">
        <v>544</v>
      </c>
      <c r="B174" s="49">
        <v>3</v>
      </c>
      <c r="C174" s="57">
        <v>17.5</v>
      </c>
      <c r="D174" s="57">
        <v>18.2</v>
      </c>
      <c r="E174" s="57">
        <v>17</v>
      </c>
      <c r="F174" s="57">
        <v>17.4</v>
      </c>
      <c r="G174" s="51">
        <v>17</v>
      </c>
      <c r="H174" s="52">
        <f t="shared" si="8"/>
        <v>5</v>
      </c>
      <c r="I174" s="53">
        <f t="shared" si="9"/>
        <v>17.419999999999998</v>
      </c>
      <c r="J174" s="54" t="str">
        <f t="shared" si="7"/>
        <v>Bronz</v>
      </c>
      <c r="K174" s="61"/>
    </row>
    <row r="175" spans="1:11" ht="18" customHeight="1">
      <c r="A175" s="60">
        <v>542</v>
      </c>
      <c r="B175" s="49">
        <v>3</v>
      </c>
      <c r="C175" s="57">
        <v>17</v>
      </c>
      <c r="D175" s="57">
        <v>18.3</v>
      </c>
      <c r="E175" s="57">
        <v>18</v>
      </c>
      <c r="F175" s="57">
        <v>18.6</v>
      </c>
      <c r="G175" s="51">
        <v>18</v>
      </c>
      <c r="H175" s="52">
        <f t="shared" si="8"/>
        <v>5</v>
      </c>
      <c r="I175" s="53">
        <f t="shared" si="9"/>
        <v>17.98</v>
      </c>
      <c r="J175" s="54" t="str">
        <f t="shared" si="7"/>
        <v>Ezüst</v>
      </c>
      <c r="K175" s="61"/>
    </row>
    <row r="176" spans="1:11" ht="18" customHeight="1">
      <c r="A176" s="60">
        <v>543</v>
      </c>
      <c r="B176" s="49">
        <v>3</v>
      </c>
      <c r="C176" s="57">
        <v>18</v>
      </c>
      <c r="D176" s="57">
        <v>18.2</v>
      </c>
      <c r="E176" s="57">
        <v>18</v>
      </c>
      <c r="F176" s="57">
        <v>17.9</v>
      </c>
      <c r="G176" s="51">
        <v>17.6</v>
      </c>
      <c r="H176" s="52">
        <f t="shared" si="8"/>
        <v>5</v>
      </c>
      <c r="I176" s="53">
        <f t="shared" si="9"/>
        <v>17.939999999999998</v>
      </c>
      <c r="J176" s="54" t="str">
        <f t="shared" si="7"/>
        <v>Ezüst</v>
      </c>
      <c r="K176" s="61"/>
    </row>
    <row r="177" spans="1:11" ht="18" customHeight="1">
      <c r="A177" s="48">
        <v>637</v>
      </c>
      <c r="B177" s="49">
        <v>4</v>
      </c>
      <c r="C177" s="57">
        <v>14</v>
      </c>
      <c r="D177" s="57">
        <v>13</v>
      </c>
      <c r="E177" s="57">
        <v>14</v>
      </c>
      <c r="F177" s="57">
        <v>13</v>
      </c>
      <c r="G177" s="51">
        <v>9</v>
      </c>
      <c r="H177" s="52">
        <f t="shared" si="8"/>
        <v>5</v>
      </c>
      <c r="I177" s="53">
        <f t="shared" si="9"/>
        <v>12.6</v>
      </c>
      <c r="J177" s="54" t="str">
        <f t="shared" si="7"/>
        <v> </v>
      </c>
      <c r="K177" s="61"/>
    </row>
    <row r="178" spans="1:11" ht="18" customHeight="1">
      <c r="A178" s="60">
        <v>336</v>
      </c>
      <c r="B178" s="49">
        <v>1</v>
      </c>
      <c r="C178" s="57">
        <v>15.5</v>
      </c>
      <c r="D178" s="57">
        <v>15</v>
      </c>
      <c r="E178" s="57">
        <v>15.9</v>
      </c>
      <c r="F178" s="57">
        <v>16</v>
      </c>
      <c r="G178" s="51">
        <v>16</v>
      </c>
      <c r="H178" s="52">
        <f t="shared" si="8"/>
        <v>5</v>
      </c>
      <c r="I178" s="53">
        <f t="shared" si="9"/>
        <v>15.680000000000001</v>
      </c>
      <c r="J178" s="54" t="str">
        <f t="shared" si="7"/>
        <v> </v>
      </c>
      <c r="K178" s="61"/>
    </row>
    <row r="179" spans="1:11" ht="18" customHeight="1">
      <c r="A179" s="60">
        <v>545</v>
      </c>
      <c r="B179" s="49">
        <v>3</v>
      </c>
      <c r="C179" s="57">
        <v>17</v>
      </c>
      <c r="D179" s="57">
        <v>16</v>
      </c>
      <c r="E179" s="57">
        <v>15</v>
      </c>
      <c r="F179" s="57">
        <v>16</v>
      </c>
      <c r="G179" s="51">
        <v>15</v>
      </c>
      <c r="H179" s="52">
        <f t="shared" si="8"/>
        <v>5</v>
      </c>
      <c r="I179" s="53">
        <f t="shared" si="9"/>
        <v>15.8</v>
      </c>
      <c r="J179" s="54" t="str">
        <f t="shared" si="7"/>
        <v> </v>
      </c>
      <c r="K179" s="61"/>
    </row>
    <row r="180" spans="1:11" ht="18" customHeight="1">
      <c r="A180" s="48">
        <v>736</v>
      </c>
      <c r="B180" s="49">
        <v>5</v>
      </c>
      <c r="C180" s="57">
        <v>17.7</v>
      </c>
      <c r="D180" s="57">
        <v>17.4</v>
      </c>
      <c r="E180" s="57">
        <v>17.6</v>
      </c>
      <c r="F180" s="57">
        <v>17</v>
      </c>
      <c r="G180" s="51">
        <v>17.2</v>
      </c>
      <c r="H180" s="52">
        <f t="shared" si="8"/>
        <v>5</v>
      </c>
      <c r="I180" s="53">
        <f t="shared" si="9"/>
        <v>17.38</v>
      </c>
      <c r="J180" s="54" t="str">
        <f t="shared" si="7"/>
        <v>Bronz</v>
      </c>
      <c r="K180" s="61"/>
    </row>
    <row r="181" spans="1:11" ht="18" customHeight="1">
      <c r="A181" s="60">
        <v>638</v>
      </c>
      <c r="B181" s="49">
        <v>4</v>
      </c>
      <c r="C181" s="57">
        <v>16.3</v>
      </c>
      <c r="D181" s="57">
        <v>18</v>
      </c>
      <c r="E181" s="57">
        <v>16.4</v>
      </c>
      <c r="F181" s="57">
        <v>18</v>
      </c>
      <c r="G181" s="51">
        <v>16</v>
      </c>
      <c r="H181" s="52">
        <f t="shared" si="8"/>
        <v>5</v>
      </c>
      <c r="I181" s="53">
        <f t="shared" si="9"/>
        <v>16.939999999999998</v>
      </c>
      <c r="J181" s="54" t="str">
        <f t="shared" si="7"/>
        <v>Bronz</v>
      </c>
      <c r="K181" s="61"/>
    </row>
    <row r="182" spans="1:11" ht="18" customHeight="1">
      <c r="A182" s="60">
        <v>337</v>
      </c>
      <c r="B182" s="49">
        <v>1</v>
      </c>
      <c r="C182" s="57">
        <v>17.6</v>
      </c>
      <c r="D182" s="57">
        <v>18.4</v>
      </c>
      <c r="E182" s="57">
        <v>17.9</v>
      </c>
      <c r="F182" s="57">
        <v>17.8</v>
      </c>
      <c r="G182" s="51">
        <v>17</v>
      </c>
      <c r="H182" s="52">
        <f t="shared" si="8"/>
        <v>5</v>
      </c>
      <c r="I182" s="53">
        <f t="shared" si="9"/>
        <v>17.740000000000002</v>
      </c>
      <c r="J182" s="54" t="str">
        <f t="shared" si="7"/>
        <v>Ezüst</v>
      </c>
      <c r="K182" s="61"/>
    </row>
    <row r="183" spans="1:11" ht="18" customHeight="1">
      <c r="A183" s="48">
        <v>737</v>
      </c>
      <c r="B183" s="49">
        <v>5</v>
      </c>
      <c r="C183" s="57">
        <v>16.5</v>
      </c>
      <c r="D183" s="57">
        <v>16.5</v>
      </c>
      <c r="E183" s="57">
        <v>17</v>
      </c>
      <c r="F183" s="57">
        <v>16.8</v>
      </c>
      <c r="G183" s="51">
        <v>15.5</v>
      </c>
      <c r="H183" s="52">
        <f t="shared" si="8"/>
        <v>5</v>
      </c>
      <c r="I183" s="53">
        <f t="shared" si="9"/>
        <v>16.46</v>
      </c>
      <c r="J183" s="54" t="str">
        <f t="shared" si="7"/>
        <v>Oklevél</v>
      </c>
      <c r="K183" s="61"/>
    </row>
    <row r="184" spans="1:11" ht="18" customHeight="1">
      <c r="A184" s="60">
        <v>427</v>
      </c>
      <c r="B184" s="49">
        <v>2</v>
      </c>
      <c r="C184" s="57">
        <v>17.5</v>
      </c>
      <c r="D184" s="57">
        <v>18.4</v>
      </c>
      <c r="E184" s="57">
        <v>18.4</v>
      </c>
      <c r="F184" s="57">
        <v>18.5</v>
      </c>
      <c r="G184" s="51">
        <v>18.4</v>
      </c>
      <c r="H184" s="52">
        <f t="shared" si="8"/>
        <v>5</v>
      </c>
      <c r="I184" s="53">
        <f t="shared" si="9"/>
        <v>18.24</v>
      </c>
      <c r="J184" s="54" t="str">
        <f t="shared" si="7"/>
        <v>Ezüst</v>
      </c>
      <c r="K184" s="61"/>
    </row>
    <row r="185" spans="1:11" ht="18" customHeight="1">
      <c r="A185" s="60">
        <v>639</v>
      </c>
      <c r="B185" s="49">
        <v>4</v>
      </c>
      <c r="C185" s="57">
        <v>16.5</v>
      </c>
      <c r="D185" s="57">
        <v>16.3</v>
      </c>
      <c r="E185" s="57">
        <v>15.5</v>
      </c>
      <c r="F185" s="57">
        <v>16.5</v>
      </c>
      <c r="G185" s="51">
        <v>16</v>
      </c>
      <c r="H185" s="52">
        <f t="shared" si="8"/>
        <v>5</v>
      </c>
      <c r="I185" s="53">
        <f t="shared" si="9"/>
        <v>16.16</v>
      </c>
      <c r="J185" s="54" t="str">
        <f t="shared" si="7"/>
        <v>Oklevél</v>
      </c>
      <c r="K185" s="61"/>
    </row>
    <row r="186" spans="1:11" ht="18" customHeight="1">
      <c r="A186" s="48">
        <v>546</v>
      </c>
      <c r="B186" s="49">
        <v>3</v>
      </c>
      <c r="C186" s="57">
        <v>18.4</v>
      </c>
      <c r="D186" s="57">
        <v>18.5</v>
      </c>
      <c r="E186" s="57">
        <v>17.8</v>
      </c>
      <c r="F186" s="57">
        <v>18</v>
      </c>
      <c r="G186" s="51">
        <v>18</v>
      </c>
      <c r="H186" s="52">
        <f t="shared" si="8"/>
        <v>5</v>
      </c>
      <c r="I186" s="53">
        <f t="shared" si="9"/>
        <v>18.14</v>
      </c>
      <c r="J186" s="54" t="str">
        <f t="shared" si="7"/>
        <v>Ezüst</v>
      </c>
      <c r="K186" s="61"/>
    </row>
    <row r="187" spans="1:11" ht="18" customHeight="1">
      <c r="A187" s="60">
        <v>440</v>
      </c>
      <c r="B187" s="49">
        <v>3</v>
      </c>
      <c r="C187" s="57">
        <v>18</v>
      </c>
      <c r="D187" s="57">
        <v>17.4</v>
      </c>
      <c r="E187" s="57">
        <v>17</v>
      </c>
      <c r="F187" s="57">
        <v>17.5</v>
      </c>
      <c r="G187" s="51">
        <v>17.5</v>
      </c>
      <c r="H187" s="52">
        <f t="shared" si="8"/>
        <v>5</v>
      </c>
      <c r="I187" s="53">
        <f t="shared" si="9"/>
        <v>17.48</v>
      </c>
      <c r="J187" s="54" t="str">
        <f t="shared" si="7"/>
        <v>Bronz</v>
      </c>
      <c r="K187" s="61"/>
    </row>
    <row r="188" spans="1:11" ht="18" customHeight="1">
      <c r="A188" s="60">
        <v>338</v>
      </c>
      <c r="B188" s="49">
        <v>1</v>
      </c>
      <c r="C188" s="57">
        <v>16.6</v>
      </c>
      <c r="D188" s="57">
        <v>16.6</v>
      </c>
      <c r="E188" s="57">
        <v>16.1</v>
      </c>
      <c r="F188" s="57">
        <v>16.5</v>
      </c>
      <c r="G188" s="51">
        <v>16.4</v>
      </c>
      <c r="H188" s="52">
        <f t="shared" si="8"/>
        <v>5</v>
      </c>
      <c r="I188" s="53">
        <f t="shared" si="9"/>
        <v>16.440000000000005</v>
      </c>
      <c r="J188" s="54" t="str">
        <f t="shared" si="7"/>
        <v>Oklevél</v>
      </c>
      <c r="K188" s="61"/>
    </row>
    <row r="189" spans="1:11" ht="18" customHeight="1">
      <c r="A189" s="48">
        <v>429</v>
      </c>
      <c r="B189" s="49">
        <v>2</v>
      </c>
      <c r="C189" s="57">
        <v>16.9</v>
      </c>
      <c r="D189" s="57">
        <v>17</v>
      </c>
      <c r="E189" s="57">
        <v>16.7</v>
      </c>
      <c r="F189" s="57">
        <v>16</v>
      </c>
      <c r="G189" s="51">
        <v>17.2</v>
      </c>
      <c r="H189" s="52">
        <f t="shared" si="8"/>
        <v>5</v>
      </c>
      <c r="I189" s="53">
        <f t="shared" si="9"/>
        <v>16.759999999999998</v>
      </c>
      <c r="J189" s="54" t="str">
        <f t="shared" si="7"/>
        <v>Bronz</v>
      </c>
      <c r="K189" s="61"/>
    </row>
    <row r="190" spans="1:11" ht="18" customHeight="1">
      <c r="A190" s="60">
        <v>339</v>
      </c>
      <c r="B190" s="49">
        <v>1</v>
      </c>
      <c r="C190" s="57">
        <v>18.8</v>
      </c>
      <c r="D190" s="57">
        <v>18.7</v>
      </c>
      <c r="E190" s="57">
        <v>18.6</v>
      </c>
      <c r="F190" s="57">
        <v>19.6</v>
      </c>
      <c r="G190" s="51">
        <v>19</v>
      </c>
      <c r="H190" s="52">
        <f t="shared" si="8"/>
        <v>5</v>
      </c>
      <c r="I190" s="53">
        <f t="shared" si="9"/>
        <v>18.94</v>
      </c>
      <c r="J190" s="54" t="str">
        <f t="shared" si="7"/>
        <v>Arany</v>
      </c>
      <c r="K190" s="61"/>
    </row>
    <row r="191" spans="1:11" ht="18" customHeight="1">
      <c r="A191" s="60">
        <v>738</v>
      </c>
      <c r="B191" s="49">
        <v>5</v>
      </c>
      <c r="C191" s="57">
        <v>18.2</v>
      </c>
      <c r="D191" s="57">
        <v>18</v>
      </c>
      <c r="E191" s="57">
        <v>18.3</v>
      </c>
      <c r="F191" s="57">
        <v>18.3</v>
      </c>
      <c r="G191" s="51">
        <v>18.4</v>
      </c>
      <c r="H191" s="52">
        <f t="shared" si="8"/>
        <v>5</v>
      </c>
      <c r="I191" s="53">
        <f t="shared" si="9"/>
        <v>18.24</v>
      </c>
      <c r="J191" s="54" t="str">
        <f t="shared" si="7"/>
        <v>Ezüst</v>
      </c>
      <c r="K191" s="61"/>
    </row>
    <row r="192" spans="1:11" ht="18" customHeight="1">
      <c r="A192" s="48">
        <v>640</v>
      </c>
      <c r="B192" s="49">
        <v>4</v>
      </c>
      <c r="C192" s="57">
        <v>15</v>
      </c>
      <c r="D192" s="57">
        <v>15.5</v>
      </c>
      <c r="E192" s="57">
        <v>14</v>
      </c>
      <c r="F192" s="57">
        <v>14</v>
      </c>
      <c r="G192" s="51">
        <v>15.5</v>
      </c>
      <c r="H192" s="52">
        <f t="shared" si="8"/>
        <v>5</v>
      </c>
      <c r="I192" s="53">
        <f t="shared" si="9"/>
        <v>14.8</v>
      </c>
      <c r="J192" s="54" t="str">
        <f t="shared" si="7"/>
        <v> </v>
      </c>
      <c r="K192" s="61"/>
    </row>
    <row r="193" spans="1:11" ht="18" customHeight="1">
      <c r="A193" s="60">
        <v>441</v>
      </c>
      <c r="B193" s="49">
        <v>3</v>
      </c>
      <c r="C193" s="57">
        <v>17</v>
      </c>
      <c r="D193" s="57">
        <v>17.5</v>
      </c>
      <c r="E193" s="57">
        <v>18.6</v>
      </c>
      <c r="F193" s="57">
        <v>18.3</v>
      </c>
      <c r="G193" s="51">
        <v>17.3</v>
      </c>
      <c r="H193" s="52">
        <f t="shared" si="8"/>
        <v>5</v>
      </c>
      <c r="I193" s="53">
        <f t="shared" si="9"/>
        <v>17.740000000000002</v>
      </c>
      <c r="J193" s="54" t="str">
        <f t="shared" si="7"/>
        <v>Ezüst</v>
      </c>
      <c r="K193" s="61"/>
    </row>
    <row r="194" spans="1:11" ht="18" customHeight="1">
      <c r="A194" s="60">
        <v>641</v>
      </c>
      <c r="B194" s="49">
        <v>4</v>
      </c>
      <c r="C194" s="57">
        <v>18.6</v>
      </c>
      <c r="D194" s="57">
        <v>19</v>
      </c>
      <c r="E194" s="57">
        <v>18.4</v>
      </c>
      <c r="F194" s="57">
        <v>18.8</v>
      </c>
      <c r="G194" s="51">
        <v>18.5</v>
      </c>
      <c r="H194" s="52">
        <f t="shared" si="8"/>
        <v>5</v>
      </c>
      <c r="I194" s="53">
        <f t="shared" si="9"/>
        <v>18.66</v>
      </c>
      <c r="J194" s="54" t="str">
        <f t="shared" si="7"/>
        <v>Arany</v>
      </c>
      <c r="K194" s="61"/>
    </row>
    <row r="195" spans="1:11" ht="18" customHeight="1">
      <c r="A195" s="48">
        <v>430</v>
      </c>
      <c r="B195" s="49">
        <v>2</v>
      </c>
      <c r="C195" s="57">
        <v>18.3</v>
      </c>
      <c r="D195" s="57">
        <v>18</v>
      </c>
      <c r="E195" s="57">
        <v>18.1</v>
      </c>
      <c r="F195" s="57">
        <v>18.3</v>
      </c>
      <c r="G195" s="51">
        <v>17.5</v>
      </c>
      <c r="H195" s="52">
        <f t="shared" si="8"/>
        <v>5</v>
      </c>
      <c r="I195" s="53">
        <f t="shared" si="9"/>
        <v>18.04</v>
      </c>
      <c r="J195" s="54" t="str">
        <f aca="true" t="shared" si="10" ref="J195:J258">IF(I195&gt;=19.51,"Nagyarany",IF(I195&gt;=18.51,"Arany",IF(I195&gt;=17.51,"Ezüst",IF(I195&gt;=16.51,"Bronz",IF(I195&gt;=16.01,"Oklevél"," ")))))</f>
        <v>Ezüst</v>
      </c>
      <c r="K195" s="61"/>
    </row>
    <row r="196" spans="1:11" ht="18" customHeight="1">
      <c r="A196" s="60">
        <v>739</v>
      </c>
      <c r="B196" s="49">
        <v>5</v>
      </c>
      <c r="C196" s="57">
        <v>16.7</v>
      </c>
      <c r="D196" s="57">
        <v>17</v>
      </c>
      <c r="E196" s="57">
        <v>17</v>
      </c>
      <c r="F196" s="57">
        <v>17.3</v>
      </c>
      <c r="G196" s="51">
        <v>17.5</v>
      </c>
      <c r="H196" s="52">
        <f aca="true" t="shared" si="11" ref="H196:H259">COUNT(C196:G196)</f>
        <v>5</v>
      </c>
      <c r="I196" s="53">
        <f aca="true" t="shared" si="12" ref="I196:I259">AVERAGE(C196:G196)</f>
        <v>17.1</v>
      </c>
      <c r="J196" s="54" t="str">
        <f t="shared" si="10"/>
        <v>Bronz</v>
      </c>
      <c r="K196" s="61"/>
    </row>
    <row r="197" spans="1:11" ht="18" customHeight="1">
      <c r="A197" s="60">
        <v>340</v>
      </c>
      <c r="B197" s="49">
        <v>1</v>
      </c>
      <c r="C197" s="57">
        <v>19.3</v>
      </c>
      <c r="D197" s="57">
        <v>18.8</v>
      </c>
      <c r="E197" s="57">
        <v>19.1</v>
      </c>
      <c r="F197" s="57">
        <v>19</v>
      </c>
      <c r="G197" s="51">
        <v>19.1</v>
      </c>
      <c r="H197" s="52">
        <f t="shared" si="11"/>
        <v>5</v>
      </c>
      <c r="I197" s="53">
        <f t="shared" si="12"/>
        <v>19.060000000000002</v>
      </c>
      <c r="J197" s="54" t="str">
        <f t="shared" si="10"/>
        <v>Arany</v>
      </c>
      <c r="K197" s="61"/>
    </row>
    <row r="198" spans="1:11" ht="18" customHeight="1">
      <c r="A198" s="48">
        <v>740</v>
      </c>
      <c r="B198" s="49">
        <v>5</v>
      </c>
      <c r="C198" s="57">
        <v>18.2</v>
      </c>
      <c r="D198" s="57">
        <v>18.8</v>
      </c>
      <c r="E198" s="57">
        <v>18.6</v>
      </c>
      <c r="F198" s="57">
        <v>18.8</v>
      </c>
      <c r="G198" s="51">
        <v>19</v>
      </c>
      <c r="H198" s="52">
        <f t="shared" si="11"/>
        <v>5</v>
      </c>
      <c r="I198" s="53">
        <f t="shared" si="12"/>
        <v>18.68</v>
      </c>
      <c r="J198" s="54" t="str">
        <f t="shared" si="10"/>
        <v>Arany</v>
      </c>
      <c r="K198" s="61"/>
    </row>
    <row r="199" spans="1:11" ht="18" customHeight="1">
      <c r="A199" s="60">
        <v>428</v>
      </c>
      <c r="B199" s="49">
        <v>2</v>
      </c>
      <c r="C199" s="57">
        <v>16.4</v>
      </c>
      <c r="D199" s="57">
        <v>16.5</v>
      </c>
      <c r="E199" s="57">
        <v>17.2</v>
      </c>
      <c r="F199" s="57">
        <v>16.5</v>
      </c>
      <c r="G199" s="51">
        <v>17</v>
      </c>
      <c r="H199" s="52">
        <f t="shared" si="11"/>
        <v>5</v>
      </c>
      <c r="I199" s="53">
        <f t="shared" si="12"/>
        <v>16.72</v>
      </c>
      <c r="J199" s="54" t="str">
        <f t="shared" si="10"/>
        <v>Bronz</v>
      </c>
      <c r="K199" s="61"/>
    </row>
    <row r="200" spans="1:11" ht="18" customHeight="1">
      <c r="A200" s="60">
        <v>442</v>
      </c>
      <c r="B200" s="49">
        <v>3</v>
      </c>
      <c r="C200" s="57">
        <v>18</v>
      </c>
      <c r="D200" s="57">
        <v>18</v>
      </c>
      <c r="E200" s="57">
        <v>17.2</v>
      </c>
      <c r="F200" s="57">
        <v>18</v>
      </c>
      <c r="G200" s="51">
        <v>18</v>
      </c>
      <c r="H200" s="52">
        <f t="shared" si="11"/>
        <v>5</v>
      </c>
      <c r="I200" s="53">
        <f t="shared" si="12"/>
        <v>17.84</v>
      </c>
      <c r="J200" s="54" t="str">
        <f t="shared" si="10"/>
        <v>Ezüst</v>
      </c>
      <c r="K200" s="61"/>
    </row>
    <row r="201" spans="1:11" ht="18" customHeight="1">
      <c r="A201" s="48">
        <v>431</v>
      </c>
      <c r="B201" s="49">
        <v>2</v>
      </c>
      <c r="C201" s="57">
        <v>16.8</v>
      </c>
      <c r="D201" s="57">
        <v>17.5</v>
      </c>
      <c r="E201" s="57">
        <v>17</v>
      </c>
      <c r="F201" s="57">
        <v>16.5</v>
      </c>
      <c r="G201" s="51">
        <v>17.4</v>
      </c>
      <c r="H201" s="52">
        <f t="shared" si="11"/>
        <v>5</v>
      </c>
      <c r="I201" s="53">
        <f t="shared" si="12"/>
        <v>17.04</v>
      </c>
      <c r="J201" s="54" t="str">
        <f t="shared" si="10"/>
        <v>Bronz</v>
      </c>
      <c r="K201" s="61"/>
    </row>
    <row r="202" spans="1:11" ht="18" customHeight="1">
      <c r="A202" s="60">
        <v>341</v>
      </c>
      <c r="B202" s="49">
        <v>1</v>
      </c>
      <c r="C202" s="57">
        <v>18.6</v>
      </c>
      <c r="D202" s="57">
        <v>18.6</v>
      </c>
      <c r="E202" s="57">
        <v>18.5</v>
      </c>
      <c r="F202" s="57">
        <v>18.5</v>
      </c>
      <c r="G202" s="51">
        <v>18</v>
      </c>
      <c r="H202" s="52">
        <f t="shared" si="11"/>
        <v>5</v>
      </c>
      <c r="I202" s="53">
        <f t="shared" si="12"/>
        <v>18.44</v>
      </c>
      <c r="J202" s="54" t="str">
        <f t="shared" si="10"/>
        <v>Ezüst</v>
      </c>
      <c r="K202" s="61"/>
    </row>
    <row r="203" spans="1:11" ht="18" customHeight="1">
      <c r="A203" s="60">
        <v>643</v>
      </c>
      <c r="B203" s="49">
        <v>4</v>
      </c>
      <c r="C203" s="57">
        <v>13.5</v>
      </c>
      <c r="D203" s="57">
        <v>15.5</v>
      </c>
      <c r="E203" s="57">
        <v>14</v>
      </c>
      <c r="F203" s="57">
        <v>15</v>
      </c>
      <c r="G203" s="51">
        <v>16</v>
      </c>
      <c r="H203" s="52">
        <f t="shared" si="11"/>
        <v>5</v>
      </c>
      <c r="I203" s="53">
        <f t="shared" si="12"/>
        <v>14.8</v>
      </c>
      <c r="J203" s="54" t="str">
        <f t="shared" si="10"/>
        <v> </v>
      </c>
      <c r="K203" s="61"/>
    </row>
    <row r="204" spans="1:11" ht="18" customHeight="1">
      <c r="A204" s="48">
        <v>741</v>
      </c>
      <c r="B204" s="49">
        <v>5</v>
      </c>
      <c r="C204" s="57">
        <v>15.8</v>
      </c>
      <c r="D204" s="57">
        <v>16.5</v>
      </c>
      <c r="E204" s="57">
        <v>16</v>
      </c>
      <c r="F204" s="57">
        <v>16.4</v>
      </c>
      <c r="G204" s="51">
        <v>16</v>
      </c>
      <c r="H204" s="52">
        <f t="shared" si="11"/>
        <v>5</v>
      </c>
      <c r="I204" s="53">
        <f t="shared" si="12"/>
        <v>16.139999999999997</v>
      </c>
      <c r="J204" s="54" t="str">
        <f t="shared" si="10"/>
        <v>Oklevél</v>
      </c>
      <c r="K204" s="61"/>
    </row>
    <row r="205" spans="1:11" ht="18" customHeight="1">
      <c r="A205" s="60">
        <v>443</v>
      </c>
      <c r="B205" s="49">
        <v>3</v>
      </c>
      <c r="C205" s="57">
        <v>16</v>
      </c>
      <c r="D205" s="57">
        <v>16</v>
      </c>
      <c r="E205" s="57">
        <v>16</v>
      </c>
      <c r="F205" s="57">
        <v>16</v>
      </c>
      <c r="G205" s="51">
        <v>16</v>
      </c>
      <c r="H205" s="52">
        <f t="shared" si="11"/>
        <v>5</v>
      </c>
      <c r="I205" s="53">
        <f t="shared" si="12"/>
        <v>16</v>
      </c>
      <c r="J205" s="54" t="str">
        <f t="shared" si="10"/>
        <v> </v>
      </c>
      <c r="K205" s="61"/>
    </row>
    <row r="206" spans="1:11" ht="18" customHeight="1">
      <c r="A206" s="60">
        <v>444</v>
      </c>
      <c r="B206" s="49">
        <v>3</v>
      </c>
      <c r="C206" s="57">
        <v>16</v>
      </c>
      <c r="D206" s="57">
        <v>16</v>
      </c>
      <c r="E206" s="57">
        <v>16</v>
      </c>
      <c r="F206" s="57">
        <v>16</v>
      </c>
      <c r="G206" s="51">
        <v>16.2</v>
      </c>
      <c r="H206" s="52">
        <f t="shared" si="11"/>
        <v>5</v>
      </c>
      <c r="I206" s="53">
        <f t="shared" si="12"/>
        <v>16.04</v>
      </c>
      <c r="J206" s="54" t="str">
        <f t="shared" si="10"/>
        <v>Oklevél</v>
      </c>
      <c r="K206" s="61"/>
    </row>
    <row r="207" spans="1:11" ht="18" customHeight="1">
      <c r="A207" s="48">
        <v>446</v>
      </c>
      <c r="B207" s="49">
        <v>3</v>
      </c>
      <c r="C207" s="57">
        <v>12</v>
      </c>
      <c r="D207" s="57">
        <v>10</v>
      </c>
      <c r="E207" s="57">
        <v>15</v>
      </c>
      <c r="F207" s="57">
        <v>0</v>
      </c>
      <c r="G207" s="51">
        <v>0</v>
      </c>
      <c r="H207" s="52">
        <f t="shared" si="11"/>
        <v>5</v>
      </c>
      <c r="I207" s="53">
        <f t="shared" si="12"/>
        <v>7.4</v>
      </c>
      <c r="J207" s="54" t="str">
        <f t="shared" si="10"/>
        <v> </v>
      </c>
      <c r="K207" s="61"/>
    </row>
    <row r="208" spans="1:11" ht="18" customHeight="1">
      <c r="A208" s="60">
        <v>445</v>
      </c>
      <c r="B208" s="49">
        <v>3</v>
      </c>
      <c r="C208" s="57">
        <v>16</v>
      </c>
      <c r="D208" s="57">
        <v>16</v>
      </c>
      <c r="E208" s="57">
        <v>16</v>
      </c>
      <c r="F208" s="57">
        <v>15</v>
      </c>
      <c r="G208" s="51">
        <v>16</v>
      </c>
      <c r="H208" s="52">
        <f t="shared" si="11"/>
        <v>5</v>
      </c>
      <c r="I208" s="53">
        <f t="shared" si="12"/>
        <v>15.8</v>
      </c>
      <c r="J208" s="54" t="str">
        <f t="shared" si="10"/>
        <v> </v>
      </c>
      <c r="K208" s="61"/>
    </row>
    <row r="209" spans="1:11" ht="18" customHeight="1">
      <c r="A209" s="60">
        <v>742</v>
      </c>
      <c r="B209" s="49">
        <v>5</v>
      </c>
      <c r="C209" s="57">
        <v>17.7</v>
      </c>
      <c r="D209" s="57">
        <v>17.8</v>
      </c>
      <c r="E209" s="57">
        <v>17.7</v>
      </c>
      <c r="F209" s="57">
        <v>17.5</v>
      </c>
      <c r="G209" s="51">
        <v>17.7</v>
      </c>
      <c r="H209" s="52">
        <f t="shared" si="11"/>
        <v>5</v>
      </c>
      <c r="I209" s="53">
        <f t="shared" si="12"/>
        <v>17.68</v>
      </c>
      <c r="J209" s="54" t="str">
        <f t="shared" si="10"/>
        <v>Ezüst</v>
      </c>
      <c r="K209" s="61"/>
    </row>
    <row r="210" spans="1:11" ht="18" customHeight="1">
      <c r="A210" s="48">
        <v>342</v>
      </c>
      <c r="B210" s="49">
        <v>1</v>
      </c>
      <c r="C210" s="57">
        <v>17</v>
      </c>
      <c r="D210" s="57">
        <v>16.8</v>
      </c>
      <c r="E210" s="57">
        <v>17.5</v>
      </c>
      <c r="F210" s="57">
        <v>17.7</v>
      </c>
      <c r="G210" s="51">
        <v>17.5</v>
      </c>
      <c r="H210" s="52">
        <f t="shared" si="11"/>
        <v>5</v>
      </c>
      <c r="I210" s="53">
        <f t="shared" si="12"/>
        <v>17.3</v>
      </c>
      <c r="J210" s="54" t="str">
        <f t="shared" si="10"/>
        <v>Bronz</v>
      </c>
      <c r="K210" s="61"/>
    </row>
    <row r="211" spans="1:11" ht="18" customHeight="1">
      <c r="A211" s="60">
        <v>642</v>
      </c>
      <c r="B211" s="49">
        <v>4</v>
      </c>
      <c r="C211" s="57">
        <v>19</v>
      </c>
      <c r="D211" s="57">
        <v>18.5</v>
      </c>
      <c r="E211" s="57">
        <v>18.8</v>
      </c>
      <c r="F211" s="57">
        <v>18.5</v>
      </c>
      <c r="G211" s="51">
        <v>18.5</v>
      </c>
      <c r="H211" s="52">
        <f t="shared" si="11"/>
        <v>5</v>
      </c>
      <c r="I211" s="53">
        <f t="shared" si="12"/>
        <v>18.66</v>
      </c>
      <c r="J211" s="54" t="str">
        <f t="shared" si="10"/>
        <v>Arany</v>
      </c>
      <c r="K211" s="61"/>
    </row>
    <row r="212" spans="1:11" ht="18" customHeight="1">
      <c r="A212" s="60">
        <v>644</v>
      </c>
      <c r="B212" s="49">
        <v>4</v>
      </c>
      <c r="C212" s="57">
        <v>16.6</v>
      </c>
      <c r="D212" s="57">
        <v>17.5</v>
      </c>
      <c r="E212" s="57">
        <v>16</v>
      </c>
      <c r="F212" s="57">
        <v>16.1</v>
      </c>
      <c r="G212" s="51">
        <v>17</v>
      </c>
      <c r="H212" s="52">
        <f t="shared" si="11"/>
        <v>5</v>
      </c>
      <c r="I212" s="53">
        <f t="shared" si="12"/>
        <v>16.64</v>
      </c>
      <c r="J212" s="54" t="str">
        <f t="shared" si="10"/>
        <v>Bronz</v>
      </c>
      <c r="K212" s="61"/>
    </row>
    <row r="213" spans="1:11" ht="18" customHeight="1">
      <c r="A213" s="48">
        <v>743</v>
      </c>
      <c r="B213" s="49">
        <v>5</v>
      </c>
      <c r="C213" s="57">
        <v>17.8</v>
      </c>
      <c r="D213" s="57">
        <v>17.8</v>
      </c>
      <c r="E213" s="57">
        <v>18</v>
      </c>
      <c r="F213" s="57">
        <v>18.3</v>
      </c>
      <c r="G213" s="51">
        <v>18</v>
      </c>
      <c r="H213" s="52">
        <f t="shared" si="11"/>
        <v>5</v>
      </c>
      <c r="I213" s="53">
        <f t="shared" si="12"/>
        <v>17.98</v>
      </c>
      <c r="J213" s="54" t="str">
        <f t="shared" si="10"/>
        <v>Ezüst</v>
      </c>
      <c r="K213" s="61"/>
    </row>
    <row r="214" spans="1:11" ht="18" customHeight="1">
      <c r="A214" s="60">
        <v>343</v>
      </c>
      <c r="B214" s="49">
        <v>1</v>
      </c>
      <c r="C214" s="57">
        <v>17</v>
      </c>
      <c r="D214" s="57">
        <v>16.6</v>
      </c>
      <c r="E214" s="57">
        <v>17</v>
      </c>
      <c r="F214" s="57">
        <v>17.5</v>
      </c>
      <c r="G214" s="51">
        <v>16.51</v>
      </c>
      <c r="H214" s="52">
        <f t="shared" si="11"/>
        <v>5</v>
      </c>
      <c r="I214" s="53">
        <f t="shared" si="12"/>
        <v>16.922</v>
      </c>
      <c r="J214" s="54" t="str">
        <f t="shared" si="10"/>
        <v>Bronz</v>
      </c>
      <c r="K214" s="61"/>
    </row>
    <row r="215" spans="1:11" ht="18" customHeight="1">
      <c r="A215" s="60">
        <v>645</v>
      </c>
      <c r="B215" s="49">
        <v>4</v>
      </c>
      <c r="C215" s="57">
        <v>17</v>
      </c>
      <c r="D215" s="57">
        <v>17.2</v>
      </c>
      <c r="E215" s="57">
        <v>17.2</v>
      </c>
      <c r="F215" s="57">
        <v>17</v>
      </c>
      <c r="G215" s="51">
        <v>18</v>
      </c>
      <c r="H215" s="52">
        <f t="shared" si="11"/>
        <v>5</v>
      </c>
      <c r="I215" s="53">
        <f t="shared" si="12"/>
        <v>17.28</v>
      </c>
      <c r="J215" s="54" t="str">
        <f t="shared" si="10"/>
        <v>Bronz</v>
      </c>
      <c r="K215" s="61"/>
    </row>
    <row r="216" spans="1:11" ht="18" customHeight="1">
      <c r="A216" s="48">
        <v>432</v>
      </c>
      <c r="B216" s="49">
        <v>2</v>
      </c>
      <c r="C216" s="57">
        <v>16.6</v>
      </c>
      <c r="D216" s="57">
        <v>16.7</v>
      </c>
      <c r="E216" s="57">
        <v>17.7</v>
      </c>
      <c r="F216" s="57">
        <v>16.7</v>
      </c>
      <c r="G216" s="51">
        <v>16.6</v>
      </c>
      <c r="H216" s="52">
        <f t="shared" si="11"/>
        <v>5</v>
      </c>
      <c r="I216" s="53">
        <f t="shared" si="12"/>
        <v>16.860000000000003</v>
      </c>
      <c r="J216" s="54" t="str">
        <f t="shared" si="10"/>
        <v>Bronz</v>
      </c>
      <c r="K216" s="61"/>
    </row>
    <row r="217" spans="1:11" ht="18" customHeight="1">
      <c r="A217" s="60">
        <v>433</v>
      </c>
      <c r="B217" s="49">
        <v>2</v>
      </c>
      <c r="C217" s="57">
        <v>16.4</v>
      </c>
      <c r="D217" s="57">
        <v>17.8</v>
      </c>
      <c r="E217" s="57">
        <v>17.9</v>
      </c>
      <c r="F217" s="57">
        <v>18.8</v>
      </c>
      <c r="G217" s="51">
        <v>17.4</v>
      </c>
      <c r="H217" s="52">
        <f t="shared" si="11"/>
        <v>5</v>
      </c>
      <c r="I217" s="53">
        <f t="shared" si="12"/>
        <v>17.660000000000004</v>
      </c>
      <c r="J217" s="54" t="str">
        <f t="shared" si="10"/>
        <v>Ezüst</v>
      </c>
      <c r="K217" s="61"/>
    </row>
    <row r="218" spans="1:11" ht="18" customHeight="1">
      <c r="A218" s="60">
        <v>344</v>
      </c>
      <c r="B218" s="49">
        <v>1</v>
      </c>
      <c r="C218" s="57">
        <v>17.7</v>
      </c>
      <c r="D218" s="57">
        <v>17.6</v>
      </c>
      <c r="E218" s="57">
        <v>17.8</v>
      </c>
      <c r="F218" s="57">
        <v>18.2</v>
      </c>
      <c r="G218" s="51">
        <v>16.6</v>
      </c>
      <c r="H218" s="52">
        <f t="shared" si="11"/>
        <v>5</v>
      </c>
      <c r="I218" s="53">
        <f t="shared" si="12"/>
        <v>17.580000000000002</v>
      </c>
      <c r="J218" s="54" t="str">
        <f t="shared" si="10"/>
        <v>Ezüst</v>
      </c>
      <c r="K218" s="61"/>
    </row>
    <row r="219" spans="1:11" ht="18" customHeight="1">
      <c r="A219" s="48">
        <v>745</v>
      </c>
      <c r="B219" s="49">
        <v>5</v>
      </c>
      <c r="C219" s="57">
        <v>17.3</v>
      </c>
      <c r="D219" s="57">
        <v>17.6</v>
      </c>
      <c r="E219" s="57">
        <v>17</v>
      </c>
      <c r="F219" s="57">
        <v>17</v>
      </c>
      <c r="G219" s="51">
        <v>18</v>
      </c>
      <c r="H219" s="52">
        <f t="shared" si="11"/>
        <v>5</v>
      </c>
      <c r="I219" s="53">
        <f t="shared" si="12"/>
        <v>17.380000000000003</v>
      </c>
      <c r="J219" s="54" t="str">
        <f t="shared" si="10"/>
        <v>Bronz</v>
      </c>
      <c r="K219" s="61"/>
    </row>
    <row r="220" spans="1:11" ht="18" customHeight="1">
      <c r="A220" s="60">
        <v>646</v>
      </c>
      <c r="B220" s="49">
        <v>4</v>
      </c>
      <c r="C220" s="57">
        <v>18.7</v>
      </c>
      <c r="D220" s="57">
        <v>18.5</v>
      </c>
      <c r="E220" s="57">
        <v>17.6</v>
      </c>
      <c r="F220" s="57">
        <v>19</v>
      </c>
      <c r="G220" s="51">
        <v>20</v>
      </c>
      <c r="H220" s="52">
        <f t="shared" si="11"/>
        <v>5</v>
      </c>
      <c r="I220" s="53">
        <f t="shared" si="12"/>
        <v>18.76</v>
      </c>
      <c r="J220" s="54" t="str">
        <f t="shared" si="10"/>
        <v>Arany</v>
      </c>
      <c r="K220" s="61"/>
    </row>
    <row r="221" spans="1:11" ht="18" customHeight="1">
      <c r="A221" s="60">
        <v>345</v>
      </c>
      <c r="B221" s="49">
        <v>1</v>
      </c>
      <c r="C221" s="57">
        <v>15</v>
      </c>
      <c r="D221" s="57">
        <v>16.1</v>
      </c>
      <c r="E221" s="57">
        <v>16</v>
      </c>
      <c r="F221" s="57">
        <v>15</v>
      </c>
      <c r="G221" s="51">
        <v>15</v>
      </c>
      <c r="H221" s="52">
        <f t="shared" si="11"/>
        <v>5</v>
      </c>
      <c r="I221" s="53">
        <f t="shared" si="12"/>
        <v>15.419999999999998</v>
      </c>
      <c r="J221" s="54" t="str">
        <f t="shared" si="10"/>
        <v> </v>
      </c>
      <c r="K221" s="61"/>
    </row>
    <row r="222" spans="1:11" ht="18" customHeight="1">
      <c r="A222" s="48">
        <v>744</v>
      </c>
      <c r="B222" s="49">
        <v>5</v>
      </c>
      <c r="C222" s="57">
        <v>16</v>
      </c>
      <c r="D222" s="57">
        <v>17.3</v>
      </c>
      <c r="E222" s="57">
        <v>17</v>
      </c>
      <c r="F222" s="57">
        <v>16.4</v>
      </c>
      <c r="G222" s="51">
        <v>17</v>
      </c>
      <c r="H222" s="52">
        <f t="shared" si="11"/>
        <v>5</v>
      </c>
      <c r="I222" s="53">
        <f t="shared" si="12"/>
        <v>16.74</v>
      </c>
      <c r="J222" s="54" t="str">
        <f t="shared" si="10"/>
        <v>Bronz</v>
      </c>
      <c r="K222" s="61"/>
    </row>
    <row r="223" spans="1:11" ht="18" customHeight="1">
      <c r="A223" s="60">
        <v>647</v>
      </c>
      <c r="B223" s="49">
        <v>4</v>
      </c>
      <c r="C223" s="57">
        <v>18</v>
      </c>
      <c r="D223" s="57">
        <v>18</v>
      </c>
      <c r="E223" s="57">
        <v>18</v>
      </c>
      <c r="F223" s="57">
        <v>17</v>
      </c>
      <c r="G223" s="51">
        <v>19</v>
      </c>
      <c r="H223" s="52">
        <f t="shared" si="11"/>
        <v>5</v>
      </c>
      <c r="I223" s="53">
        <f t="shared" si="12"/>
        <v>18</v>
      </c>
      <c r="J223" s="54" t="str">
        <f t="shared" si="10"/>
        <v>Ezüst</v>
      </c>
      <c r="K223" s="61"/>
    </row>
    <row r="224" spans="1:11" ht="18" customHeight="1">
      <c r="A224" s="60">
        <v>434</v>
      </c>
      <c r="B224" s="49">
        <v>2</v>
      </c>
      <c r="C224" s="57">
        <v>18.9</v>
      </c>
      <c r="D224" s="57">
        <v>18.3</v>
      </c>
      <c r="E224" s="57">
        <v>19.5</v>
      </c>
      <c r="F224" s="57">
        <v>18.6</v>
      </c>
      <c r="G224" s="51">
        <v>19</v>
      </c>
      <c r="H224" s="52">
        <f t="shared" si="11"/>
        <v>5</v>
      </c>
      <c r="I224" s="53">
        <f t="shared" si="12"/>
        <v>18.860000000000003</v>
      </c>
      <c r="J224" s="54" t="str">
        <f t="shared" si="10"/>
        <v>Arany</v>
      </c>
      <c r="K224" s="61"/>
    </row>
    <row r="225" spans="1:11" ht="18" customHeight="1">
      <c r="A225" s="48">
        <v>346</v>
      </c>
      <c r="B225" s="49">
        <v>1</v>
      </c>
      <c r="C225" s="57">
        <v>18.3</v>
      </c>
      <c r="D225" s="57">
        <v>17.7</v>
      </c>
      <c r="E225" s="57">
        <v>17.9</v>
      </c>
      <c r="F225" s="57">
        <v>19</v>
      </c>
      <c r="G225" s="51">
        <v>16.8</v>
      </c>
      <c r="H225" s="52">
        <f t="shared" si="11"/>
        <v>5</v>
      </c>
      <c r="I225" s="53">
        <f t="shared" si="12"/>
        <v>17.94</v>
      </c>
      <c r="J225" s="54" t="str">
        <f t="shared" si="10"/>
        <v>Ezüst</v>
      </c>
      <c r="K225" s="61"/>
    </row>
    <row r="226" spans="1:11" ht="18" customHeight="1">
      <c r="A226" s="60">
        <v>746</v>
      </c>
      <c r="B226" s="49">
        <v>5</v>
      </c>
      <c r="C226" s="57">
        <v>19.6</v>
      </c>
      <c r="D226" s="57">
        <v>18.6</v>
      </c>
      <c r="E226" s="57">
        <v>18.6</v>
      </c>
      <c r="F226" s="57">
        <v>18.7</v>
      </c>
      <c r="G226" s="51">
        <v>19</v>
      </c>
      <c r="H226" s="52">
        <f t="shared" si="11"/>
        <v>5</v>
      </c>
      <c r="I226" s="53">
        <f t="shared" si="12"/>
        <v>18.9</v>
      </c>
      <c r="J226" s="54" t="str">
        <f t="shared" si="10"/>
        <v>Arany</v>
      </c>
      <c r="K226" s="61"/>
    </row>
    <row r="227" spans="1:11" ht="18" customHeight="1">
      <c r="A227" s="60">
        <v>435</v>
      </c>
      <c r="B227" s="49">
        <v>2</v>
      </c>
      <c r="C227" s="57">
        <v>18.7</v>
      </c>
      <c r="D227" s="57">
        <v>18.7</v>
      </c>
      <c r="E227" s="57">
        <v>19.3</v>
      </c>
      <c r="F227" s="57">
        <v>19.7</v>
      </c>
      <c r="G227" s="51">
        <v>19.5</v>
      </c>
      <c r="H227" s="52">
        <f t="shared" si="11"/>
        <v>5</v>
      </c>
      <c r="I227" s="53">
        <f t="shared" si="12"/>
        <v>19.18</v>
      </c>
      <c r="J227" s="54" t="str">
        <f t="shared" si="10"/>
        <v>Arany</v>
      </c>
      <c r="K227" s="61"/>
    </row>
    <row r="228" spans="1:11" ht="18" customHeight="1">
      <c r="A228" s="48">
        <v>648</v>
      </c>
      <c r="B228" s="49">
        <v>4</v>
      </c>
      <c r="C228" s="57">
        <v>17.3</v>
      </c>
      <c r="D228" s="57">
        <v>19</v>
      </c>
      <c r="E228" s="57">
        <v>17.4</v>
      </c>
      <c r="F228" s="57">
        <v>18.8</v>
      </c>
      <c r="G228" s="51">
        <v>19.5</v>
      </c>
      <c r="H228" s="52">
        <f t="shared" si="11"/>
        <v>5</v>
      </c>
      <c r="I228" s="53">
        <f t="shared" si="12"/>
        <v>18.4</v>
      </c>
      <c r="J228" s="54" t="str">
        <f t="shared" si="10"/>
        <v>Ezüst</v>
      </c>
      <c r="K228" s="61"/>
    </row>
    <row r="229" spans="1:11" ht="18" customHeight="1">
      <c r="A229" s="60">
        <v>436</v>
      </c>
      <c r="B229" s="49">
        <v>2</v>
      </c>
      <c r="C229" s="57">
        <v>16.7</v>
      </c>
      <c r="D229" s="57">
        <v>17.6</v>
      </c>
      <c r="E229" s="57">
        <v>17.4</v>
      </c>
      <c r="F229" s="57">
        <v>17.4</v>
      </c>
      <c r="G229" s="51">
        <v>18.7</v>
      </c>
      <c r="H229" s="52">
        <f t="shared" si="11"/>
        <v>5</v>
      </c>
      <c r="I229" s="53">
        <f t="shared" si="12"/>
        <v>17.56</v>
      </c>
      <c r="J229" s="54" t="str">
        <f t="shared" si="10"/>
        <v>Ezüst</v>
      </c>
      <c r="K229" s="61"/>
    </row>
    <row r="230" spans="1:11" ht="18" customHeight="1">
      <c r="A230" s="60">
        <v>347</v>
      </c>
      <c r="B230" s="49">
        <v>1</v>
      </c>
      <c r="C230" s="57">
        <v>18</v>
      </c>
      <c r="D230" s="57">
        <v>18.4</v>
      </c>
      <c r="E230" s="57">
        <v>16.5</v>
      </c>
      <c r="F230" s="57">
        <v>17.5</v>
      </c>
      <c r="G230" s="51">
        <v>17</v>
      </c>
      <c r="H230" s="52">
        <f t="shared" si="11"/>
        <v>5</v>
      </c>
      <c r="I230" s="53">
        <f t="shared" si="12"/>
        <v>17.48</v>
      </c>
      <c r="J230" s="54" t="str">
        <f t="shared" si="10"/>
        <v>Bronz</v>
      </c>
      <c r="K230" s="61"/>
    </row>
    <row r="231" spans="1:11" ht="18" customHeight="1">
      <c r="A231" s="48">
        <v>437</v>
      </c>
      <c r="B231" s="49">
        <v>2</v>
      </c>
      <c r="C231" s="57">
        <v>18.7</v>
      </c>
      <c r="D231" s="57">
        <v>17.5</v>
      </c>
      <c r="E231" s="57">
        <v>17.1</v>
      </c>
      <c r="F231" s="57">
        <v>18</v>
      </c>
      <c r="G231" s="51">
        <v>16.6</v>
      </c>
      <c r="H231" s="52">
        <f t="shared" si="11"/>
        <v>5</v>
      </c>
      <c r="I231" s="53">
        <f t="shared" si="12"/>
        <v>17.580000000000002</v>
      </c>
      <c r="J231" s="54" t="str">
        <f t="shared" si="10"/>
        <v>Ezüst</v>
      </c>
      <c r="K231" s="61"/>
    </row>
    <row r="232" spans="1:11" ht="18" customHeight="1">
      <c r="A232" s="60">
        <v>438</v>
      </c>
      <c r="B232" s="49">
        <v>2</v>
      </c>
      <c r="C232" s="57">
        <v>15</v>
      </c>
      <c r="D232" s="57">
        <v>15</v>
      </c>
      <c r="E232" s="57">
        <v>16</v>
      </c>
      <c r="F232" s="57">
        <v>15.5</v>
      </c>
      <c r="G232" s="51">
        <v>15.8</v>
      </c>
      <c r="H232" s="52">
        <f t="shared" si="11"/>
        <v>5</v>
      </c>
      <c r="I232" s="53">
        <f t="shared" si="12"/>
        <v>15.459999999999999</v>
      </c>
      <c r="J232" s="54" t="str">
        <f t="shared" si="10"/>
        <v> </v>
      </c>
      <c r="K232" s="61"/>
    </row>
    <row r="233" spans="1:11" ht="18" customHeight="1">
      <c r="A233" s="60">
        <v>439</v>
      </c>
      <c r="B233" s="49">
        <v>2</v>
      </c>
      <c r="C233" s="57">
        <v>16.9</v>
      </c>
      <c r="D233" s="57">
        <v>17.4</v>
      </c>
      <c r="E233" s="57">
        <v>16.5</v>
      </c>
      <c r="F233" s="57">
        <v>16.9</v>
      </c>
      <c r="G233" s="51">
        <v>17.7</v>
      </c>
      <c r="H233" s="52">
        <f t="shared" si="11"/>
        <v>5</v>
      </c>
      <c r="I233" s="53">
        <f t="shared" si="12"/>
        <v>17.08</v>
      </c>
      <c r="J233" s="54" t="str">
        <f t="shared" si="10"/>
        <v>Bronz</v>
      </c>
      <c r="K233" s="61"/>
    </row>
    <row r="234" spans="1:11" ht="18" customHeight="1">
      <c r="A234" s="48">
        <v>513</v>
      </c>
      <c r="B234" s="49">
        <v>136</v>
      </c>
      <c r="C234" s="57">
        <v>18</v>
      </c>
      <c r="D234" s="57">
        <v>17.5</v>
      </c>
      <c r="E234" s="57">
        <v>17.3</v>
      </c>
      <c r="F234" s="57">
        <v>17.5</v>
      </c>
      <c r="G234" s="51">
        <v>17</v>
      </c>
      <c r="H234" s="52">
        <f t="shared" si="11"/>
        <v>5</v>
      </c>
      <c r="I234" s="53">
        <f t="shared" si="12"/>
        <v>17.46</v>
      </c>
      <c r="J234" s="54" t="str">
        <f t="shared" si="10"/>
        <v>Bronz</v>
      </c>
      <c r="K234" s="61"/>
    </row>
    <row r="235" spans="1:11" ht="18" customHeight="1">
      <c r="A235" s="60"/>
      <c r="B235" s="49"/>
      <c r="C235" s="57"/>
      <c r="D235" s="57"/>
      <c r="E235" s="57"/>
      <c r="F235" s="57"/>
      <c r="G235" s="51"/>
      <c r="H235" s="52">
        <f t="shared" si="11"/>
        <v>0</v>
      </c>
      <c r="I235" s="53" t="e">
        <f t="shared" si="12"/>
        <v>#DIV/0!</v>
      </c>
      <c r="J235" s="54" t="e">
        <f t="shared" si="10"/>
        <v>#DIV/0!</v>
      </c>
      <c r="K235" s="61"/>
    </row>
    <row r="236" spans="1:11" ht="18" customHeight="1">
      <c r="A236" s="60"/>
      <c r="B236" s="49"/>
      <c r="C236" s="57"/>
      <c r="D236" s="57"/>
      <c r="E236" s="57"/>
      <c r="F236" s="57"/>
      <c r="G236" s="51"/>
      <c r="H236" s="52">
        <f t="shared" si="11"/>
        <v>0</v>
      </c>
      <c r="I236" s="53" t="e">
        <f t="shared" si="12"/>
        <v>#DIV/0!</v>
      </c>
      <c r="J236" s="54" t="e">
        <f t="shared" si="10"/>
        <v>#DIV/0!</v>
      </c>
      <c r="K236" s="61"/>
    </row>
    <row r="237" spans="1:11" ht="18" customHeight="1">
      <c r="A237" s="48"/>
      <c r="B237" s="49"/>
      <c r="C237" s="57"/>
      <c r="D237" s="57"/>
      <c r="E237" s="57"/>
      <c r="F237" s="57"/>
      <c r="G237" s="51"/>
      <c r="H237" s="52">
        <f t="shared" si="11"/>
        <v>0</v>
      </c>
      <c r="I237" s="53" t="e">
        <f t="shared" si="12"/>
        <v>#DIV/0!</v>
      </c>
      <c r="J237" s="54" t="e">
        <f t="shared" si="10"/>
        <v>#DIV/0!</v>
      </c>
      <c r="K237" s="61"/>
    </row>
    <row r="238" spans="1:11" ht="18" customHeight="1">
      <c r="A238" s="60"/>
      <c r="B238" s="49"/>
      <c r="C238" s="57"/>
      <c r="D238" s="57"/>
      <c r="E238" s="57"/>
      <c r="F238" s="57"/>
      <c r="G238" s="51"/>
      <c r="H238" s="52">
        <f t="shared" si="11"/>
        <v>0</v>
      </c>
      <c r="I238" s="53" t="e">
        <f t="shared" si="12"/>
        <v>#DIV/0!</v>
      </c>
      <c r="J238" s="54" t="e">
        <f t="shared" si="10"/>
        <v>#DIV/0!</v>
      </c>
      <c r="K238" s="61"/>
    </row>
    <row r="239" spans="1:11" ht="18" customHeight="1">
      <c r="A239" s="60"/>
      <c r="B239" s="49"/>
      <c r="C239" s="57"/>
      <c r="D239" s="57"/>
      <c r="E239" s="57"/>
      <c r="F239" s="57"/>
      <c r="G239" s="51"/>
      <c r="H239" s="52">
        <f t="shared" si="11"/>
        <v>0</v>
      </c>
      <c r="I239" s="53" t="e">
        <f t="shared" si="12"/>
        <v>#DIV/0!</v>
      </c>
      <c r="J239" s="54" t="e">
        <f t="shared" si="10"/>
        <v>#DIV/0!</v>
      </c>
      <c r="K239" s="61"/>
    </row>
    <row r="240" spans="1:11" ht="18" customHeight="1">
      <c r="A240" s="48"/>
      <c r="B240" s="49"/>
      <c r="C240" s="57"/>
      <c r="D240" s="57"/>
      <c r="E240" s="57"/>
      <c r="F240" s="57"/>
      <c r="G240" s="51"/>
      <c r="H240" s="52">
        <f t="shared" si="11"/>
        <v>0</v>
      </c>
      <c r="I240" s="53" t="e">
        <f t="shared" si="12"/>
        <v>#DIV/0!</v>
      </c>
      <c r="J240" s="54" t="e">
        <f t="shared" si="10"/>
        <v>#DIV/0!</v>
      </c>
      <c r="K240" s="61"/>
    </row>
    <row r="241" spans="1:11" ht="18" customHeight="1">
      <c r="A241" s="60"/>
      <c r="B241" s="49"/>
      <c r="C241" s="57"/>
      <c r="D241" s="57"/>
      <c r="E241" s="57"/>
      <c r="F241" s="57"/>
      <c r="G241" s="51"/>
      <c r="H241" s="52">
        <f t="shared" si="11"/>
        <v>0</v>
      </c>
      <c r="I241" s="53" t="e">
        <f t="shared" si="12"/>
        <v>#DIV/0!</v>
      </c>
      <c r="J241" s="54" t="e">
        <f t="shared" si="10"/>
        <v>#DIV/0!</v>
      </c>
      <c r="K241" s="61"/>
    </row>
    <row r="242" spans="1:11" ht="18" customHeight="1">
      <c r="A242" s="60"/>
      <c r="B242" s="49"/>
      <c r="C242" s="57"/>
      <c r="D242" s="57"/>
      <c r="E242" s="57"/>
      <c r="F242" s="57"/>
      <c r="G242" s="51"/>
      <c r="H242" s="52">
        <f t="shared" si="11"/>
        <v>0</v>
      </c>
      <c r="I242" s="53" t="e">
        <f t="shared" si="12"/>
        <v>#DIV/0!</v>
      </c>
      <c r="J242" s="54" t="e">
        <f t="shared" si="10"/>
        <v>#DIV/0!</v>
      </c>
      <c r="K242" s="61"/>
    </row>
    <row r="243" spans="1:11" ht="18" customHeight="1">
      <c r="A243" s="48"/>
      <c r="B243" s="49"/>
      <c r="C243" s="57"/>
      <c r="D243" s="57"/>
      <c r="E243" s="57"/>
      <c r="F243" s="57"/>
      <c r="G243" s="51"/>
      <c r="H243" s="52">
        <f t="shared" si="11"/>
        <v>0</v>
      </c>
      <c r="I243" s="53" t="e">
        <f t="shared" si="12"/>
        <v>#DIV/0!</v>
      </c>
      <c r="J243" s="54" t="e">
        <f t="shared" si="10"/>
        <v>#DIV/0!</v>
      </c>
      <c r="K243" s="61"/>
    </row>
    <row r="244" spans="1:11" ht="18" customHeight="1">
      <c r="A244" s="60"/>
      <c r="B244" s="49"/>
      <c r="C244" s="57"/>
      <c r="D244" s="57"/>
      <c r="E244" s="57"/>
      <c r="F244" s="57"/>
      <c r="G244" s="51"/>
      <c r="H244" s="52">
        <f t="shared" si="11"/>
        <v>0</v>
      </c>
      <c r="I244" s="53" t="e">
        <f t="shared" si="12"/>
        <v>#DIV/0!</v>
      </c>
      <c r="J244" s="54" t="e">
        <f t="shared" si="10"/>
        <v>#DIV/0!</v>
      </c>
      <c r="K244" s="61"/>
    </row>
    <row r="245" spans="1:11" ht="18" customHeight="1">
      <c r="A245" s="60"/>
      <c r="B245" s="49"/>
      <c r="C245" s="57"/>
      <c r="D245" s="57"/>
      <c r="E245" s="57"/>
      <c r="F245" s="57"/>
      <c r="G245" s="51"/>
      <c r="H245" s="52">
        <f t="shared" si="11"/>
        <v>0</v>
      </c>
      <c r="I245" s="53" t="e">
        <f t="shared" si="12"/>
        <v>#DIV/0!</v>
      </c>
      <c r="J245" s="54" t="e">
        <f t="shared" si="10"/>
        <v>#DIV/0!</v>
      </c>
      <c r="K245" s="61"/>
    </row>
    <row r="246" spans="1:11" ht="18" customHeight="1">
      <c r="A246" s="48"/>
      <c r="B246" s="49"/>
      <c r="C246" s="57"/>
      <c r="D246" s="57"/>
      <c r="E246" s="57"/>
      <c r="F246" s="57"/>
      <c r="G246" s="51"/>
      <c r="H246" s="52">
        <f t="shared" si="11"/>
        <v>0</v>
      </c>
      <c r="I246" s="53" t="e">
        <f t="shared" si="12"/>
        <v>#DIV/0!</v>
      </c>
      <c r="J246" s="54" t="e">
        <f t="shared" si="10"/>
        <v>#DIV/0!</v>
      </c>
      <c r="K246" s="61"/>
    </row>
    <row r="247" spans="1:11" ht="18" customHeight="1">
      <c r="A247" s="60"/>
      <c r="B247" s="49"/>
      <c r="C247" s="57"/>
      <c r="D247" s="57"/>
      <c r="E247" s="57"/>
      <c r="F247" s="57"/>
      <c r="G247" s="51"/>
      <c r="H247" s="52">
        <f t="shared" si="11"/>
        <v>0</v>
      </c>
      <c r="I247" s="53" t="e">
        <f t="shared" si="12"/>
        <v>#DIV/0!</v>
      </c>
      <c r="J247" s="54" t="e">
        <f t="shared" si="10"/>
        <v>#DIV/0!</v>
      </c>
      <c r="K247" s="61"/>
    </row>
    <row r="248" spans="1:11" ht="18" customHeight="1">
      <c r="A248" s="60"/>
      <c r="B248" s="49"/>
      <c r="C248" s="57"/>
      <c r="D248" s="57"/>
      <c r="E248" s="57"/>
      <c r="F248" s="57"/>
      <c r="G248" s="51"/>
      <c r="H248" s="52">
        <f t="shared" si="11"/>
        <v>0</v>
      </c>
      <c r="I248" s="53" t="e">
        <f t="shared" si="12"/>
        <v>#DIV/0!</v>
      </c>
      <c r="J248" s="54" t="e">
        <f t="shared" si="10"/>
        <v>#DIV/0!</v>
      </c>
      <c r="K248" s="61"/>
    </row>
    <row r="249" spans="1:11" ht="18" customHeight="1">
      <c r="A249" s="48"/>
      <c r="B249" s="49"/>
      <c r="C249" s="57"/>
      <c r="D249" s="57"/>
      <c r="E249" s="57"/>
      <c r="F249" s="57"/>
      <c r="G249" s="51"/>
      <c r="H249" s="52">
        <f t="shared" si="11"/>
        <v>0</v>
      </c>
      <c r="I249" s="53" t="e">
        <f t="shared" si="12"/>
        <v>#DIV/0!</v>
      </c>
      <c r="J249" s="54" t="e">
        <f t="shared" si="10"/>
        <v>#DIV/0!</v>
      </c>
      <c r="K249" s="61"/>
    </row>
    <row r="250" spans="1:11" ht="18" customHeight="1">
      <c r="A250" s="60"/>
      <c r="B250" s="49"/>
      <c r="C250" s="57"/>
      <c r="D250" s="57"/>
      <c r="E250" s="57"/>
      <c r="F250" s="57"/>
      <c r="G250" s="51"/>
      <c r="H250" s="52">
        <f t="shared" si="11"/>
        <v>0</v>
      </c>
      <c r="I250" s="53" t="e">
        <f t="shared" si="12"/>
        <v>#DIV/0!</v>
      </c>
      <c r="J250" s="54" t="e">
        <f t="shared" si="10"/>
        <v>#DIV/0!</v>
      </c>
      <c r="K250" s="61"/>
    </row>
    <row r="251" spans="1:11" ht="18" customHeight="1">
      <c r="A251" s="60"/>
      <c r="B251" s="49"/>
      <c r="C251" s="57"/>
      <c r="D251" s="57"/>
      <c r="E251" s="57"/>
      <c r="F251" s="57"/>
      <c r="G251" s="51"/>
      <c r="H251" s="52">
        <f t="shared" si="11"/>
        <v>0</v>
      </c>
      <c r="I251" s="53" t="e">
        <f t="shared" si="12"/>
        <v>#DIV/0!</v>
      </c>
      <c r="J251" s="54" t="e">
        <f t="shared" si="10"/>
        <v>#DIV/0!</v>
      </c>
      <c r="K251" s="61"/>
    </row>
    <row r="252" spans="1:11" ht="18" customHeight="1">
      <c r="A252" s="48"/>
      <c r="B252" s="49"/>
      <c r="C252" s="57"/>
      <c r="D252" s="57"/>
      <c r="E252" s="57"/>
      <c r="F252" s="57"/>
      <c r="G252" s="51"/>
      <c r="H252" s="52">
        <f t="shared" si="11"/>
        <v>0</v>
      </c>
      <c r="I252" s="53" t="e">
        <f t="shared" si="12"/>
        <v>#DIV/0!</v>
      </c>
      <c r="J252" s="54" t="e">
        <f t="shared" si="10"/>
        <v>#DIV/0!</v>
      </c>
      <c r="K252" s="61"/>
    </row>
    <row r="253" spans="1:11" ht="18" customHeight="1">
      <c r="A253" s="60"/>
      <c r="B253" s="49"/>
      <c r="C253" s="57"/>
      <c r="D253" s="57"/>
      <c r="E253" s="57"/>
      <c r="F253" s="57"/>
      <c r="G253" s="51"/>
      <c r="H253" s="52">
        <f t="shared" si="11"/>
        <v>0</v>
      </c>
      <c r="I253" s="53" t="e">
        <f t="shared" si="12"/>
        <v>#DIV/0!</v>
      </c>
      <c r="J253" s="54" t="e">
        <f t="shared" si="10"/>
        <v>#DIV/0!</v>
      </c>
      <c r="K253" s="61"/>
    </row>
    <row r="254" spans="1:11" ht="18" customHeight="1">
      <c r="A254" s="60"/>
      <c r="B254" s="49"/>
      <c r="C254" s="57"/>
      <c r="D254" s="57"/>
      <c r="E254" s="57"/>
      <c r="F254" s="57"/>
      <c r="G254" s="51"/>
      <c r="H254" s="52">
        <f t="shared" si="11"/>
        <v>0</v>
      </c>
      <c r="I254" s="53" t="e">
        <f t="shared" si="12"/>
        <v>#DIV/0!</v>
      </c>
      <c r="J254" s="54" t="e">
        <f t="shared" si="10"/>
        <v>#DIV/0!</v>
      </c>
      <c r="K254" s="61"/>
    </row>
    <row r="255" spans="1:11" ht="18" customHeight="1">
      <c r="A255" s="48"/>
      <c r="B255" s="49"/>
      <c r="C255" s="57"/>
      <c r="D255" s="57"/>
      <c r="E255" s="57"/>
      <c r="F255" s="57"/>
      <c r="G255" s="51"/>
      <c r="H255" s="52">
        <f t="shared" si="11"/>
        <v>0</v>
      </c>
      <c r="I255" s="53" t="e">
        <f t="shared" si="12"/>
        <v>#DIV/0!</v>
      </c>
      <c r="J255" s="54" t="e">
        <f t="shared" si="10"/>
        <v>#DIV/0!</v>
      </c>
      <c r="K255" s="61"/>
    </row>
    <row r="256" spans="1:11" ht="18" customHeight="1">
      <c r="A256" s="60"/>
      <c r="B256" s="49"/>
      <c r="C256" s="57"/>
      <c r="D256" s="57"/>
      <c r="E256" s="57"/>
      <c r="F256" s="57"/>
      <c r="G256" s="51"/>
      <c r="H256" s="52">
        <f t="shared" si="11"/>
        <v>0</v>
      </c>
      <c r="I256" s="53" t="e">
        <f t="shared" si="12"/>
        <v>#DIV/0!</v>
      </c>
      <c r="J256" s="54" t="e">
        <f t="shared" si="10"/>
        <v>#DIV/0!</v>
      </c>
      <c r="K256" s="61"/>
    </row>
    <row r="257" spans="1:11" ht="18" customHeight="1">
      <c r="A257" s="60"/>
      <c r="B257" s="49"/>
      <c r="C257" s="57"/>
      <c r="D257" s="57"/>
      <c r="E257" s="57"/>
      <c r="F257" s="57"/>
      <c r="G257" s="51"/>
      <c r="H257" s="52">
        <f t="shared" si="11"/>
        <v>0</v>
      </c>
      <c r="I257" s="53" t="e">
        <f t="shared" si="12"/>
        <v>#DIV/0!</v>
      </c>
      <c r="J257" s="54" t="e">
        <f t="shared" si="10"/>
        <v>#DIV/0!</v>
      </c>
      <c r="K257" s="61"/>
    </row>
    <row r="258" spans="1:11" ht="18" customHeight="1">
      <c r="A258" s="48"/>
      <c r="B258" s="49"/>
      <c r="C258" s="57"/>
      <c r="D258" s="57"/>
      <c r="E258" s="57"/>
      <c r="F258" s="57"/>
      <c r="G258" s="51"/>
      <c r="H258" s="52">
        <f t="shared" si="11"/>
        <v>0</v>
      </c>
      <c r="I258" s="53" t="e">
        <f t="shared" si="12"/>
        <v>#DIV/0!</v>
      </c>
      <c r="J258" s="54" t="e">
        <f t="shared" si="10"/>
        <v>#DIV/0!</v>
      </c>
      <c r="K258" s="61"/>
    </row>
    <row r="259" spans="1:11" ht="18" customHeight="1">
      <c r="A259" s="60"/>
      <c r="B259" s="49"/>
      <c r="C259" s="57"/>
      <c r="D259" s="57"/>
      <c r="E259" s="57"/>
      <c r="F259" s="57"/>
      <c r="G259" s="51"/>
      <c r="H259" s="52">
        <f t="shared" si="11"/>
        <v>0</v>
      </c>
      <c r="I259" s="53" t="e">
        <f t="shared" si="12"/>
        <v>#DIV/0!</v>
      </c>
      <c r="J259" s="54" t="e">
        <f aca="true" t="shared" si="13" ref="J259:J322">IF(I259&gt;=19.51,"Nagyarany",IF(I259&gt;=18.51,"Arany",IF(I259&gt;=17.51,"Ezüst",IF(I259&gt;=16.51,"Bronz",IF(I259&gt;=16.01,"Oklevél"," ")))))</f>
        <v>#DIV/0!</v>
      </c>
      <c r="K259" s="61"/>
    </row>
    <row r="260" spans="1:11" ht="18" customHeight="1">
      <c r="A260" s="60"/>
      <c r="B260" s="49"/>
      <c r="C260" s="57"/>
      <c r="D260" s="57"/>
      <c r="E260" s="57"/>
      <c r="F260" s="57"/>
      <c r="G260" s="51"/>
      <c r="H260" s="52">
        <f aca="true" t="shared" si="14" ref="H260:H323">COUNT(C260:G260)</f>
        <v>0</v>
      </c>
      <c r="I260" s="53" t="e">
        <f aca="true" t="shared" si="15" ref="I260:I323">AVERAGE(C260:G260)</f>
        <v>#DIV/0!</v>
      </c>
      <c r="J260" s="54" t="e">
        <f t="shared" si="13"/>
        <v>#DIV/0!</v>
      </c>
      <c r="K260" s="61"/>
    </row>
    <row r="261" spans="1:11" ht="18" customHeight="1">
      <c r="A261" s="48"/>
      <c r="B261" s="49"/>
      <c r="C261" s="57"/>
      <c r="D261" s="57"/>
      <c r="E261" s="57"/>
      <c r="F261" s="57"/>
      <c r="G261" s="51"/>
      <c r="H261" s="52">
        <f t="shared" si="14"/>
        <v>0</v>
      </c>
      <c r="I261" s="53" t="e">
        <f t="shared" si="15"/>
        <v>#DIV/0!</v>
      </c>
      <c r="J261" s="54" t="e">
        <f t="shared" si="13"/>
        <v>#DIV/0!</v>
      </c>
      <c r="K261" s="61"/>
    </row>
    <row r="262" spans="1:11" ht="18" customHeight="1">
      <c r="A262" s="60"/>
      <c r="B262" s="49"/>
      <c r="C262" s="57"/>
      <c r="D262" s="57"/>
      <c r="E262" s="57"/>
      <c r="F262" s="57"/>
      <c r="G262" s="51"/>
      <c r="H262" s="52">
        <f t="shared" si="14"/>
        <v>0</v>
      </c>
      <c r="I262" s="53" t="e">
        <f t="shared" si="15"/>
        <v>#DIV/0!</v>
      </c>
      <c r="J262" s="54" t="e">
        <f t="shared" si="13"/>
        <v>#DIV/0!</v>
      </c>
      <c r="K262" s="61"/>
    </row>
    <row r="263" spans="1:11" ht="18" customHeight="1">
      <c r="A263" s="60"/>
      <c r="B263" s="49"/>
      <c r="C263" s="57"/>
      <c r="D263" s="57"/>
      <c r="E263" s="57"/>
      <c r="F263" s="57"/>
      <c r="G263" s="51"/>
      <c r="H263" s="52">
        <f t="shared" si="14"/>
        <v>0</v>
      </c>
      <c r="I263" s="53" t="e">
        <f t="shared" si="15"/>
        <v>#DIV/0!</v>
      </c>
      <c r="J263" s="54" t="e">
        <f t="shared" si="13"/>
        <v>#DIV/0!</v>
      </c>
      <c r="K263" s="61"/>
    </row>
    <row r="264" spans="1:11" ht="18" customHeight="1">
      <c r="A264" s="48"/>
      <c r="B264" s="49"/>
      <c r="C264" s="57"/>
      <c r="D264" s="57"/>
      <c r="E264" s="57"/>
      <c r="F264" s="57"/>
      <c r="G264" s="51"/>
      <c r="H264" s="52">
        <f t="shared" si="14"/>
        <v>0</v>
      </c>
      <c r="I264" s="53" t="e">
        <f t="shared" si="15"/>
        <v>#DIV/0!</v>
      </c>
      <c r="J264" s="54" t="e">
        <f t="shared" si="13"/>
        <v>#DIV/0!</v>
      </c>
      <c r="K264" s="61"/>
    </row>
    <row r="265" spans="1:11" ht="18" customHeight="1">
      <c r="A265" s="60"/>
      <c r="B265" s="49"/>
      <c r="C265" s="57"/>
      <c r="D265" s="57"/>
      <c r="E265" s="57"/>
      <c r="F265" s="57"/>
      <c r="G265" s="51"/>
      <c r="H265" s="52">
        <f t="shared" si="14"/>
        <v>0</v>
      </c>
      <c r="I265" s="53" t="e">
        <f t="shared" si="15"/>
        <v>#DIV/0!</v>
      </c>
      <c r="J265" s="54" t="e">
        <f t="shared" si="13"/>
        <v>#DIV/0!</v>
      </c>
      <c r="K265" s="61"/>
    </row>
    <row r="266" spans="1:11" ht="18" customHeight="1">
      <c r="A266" s="60"/>
      <c r="B266" s="49"/>
      <c r="C266" s="57"/>
      <c r="D266" s="57"/>
      <c r="E266" s="57"/>
      <c r="F266" s="57"/>
      <c r="G266" s="51"/>
      <c r="H266" s="52">
        <f t="shared" si="14"/>
        <v>0</v>
      </c>
      <c r="I266" s="53" t="e">
        <f t="shared" si="15"/>
        <v>#DIV/0!</v>
      </c>
      <c r="J266" s="54" t="e">
        <f t="shared" si="13"/>
        <v>#DIV/0!</v>
      </c>
      <c r="K266" s="61"/>
    </row>
    <row r="267" spans="1:11" ht="18" customHeight="1">
      <c r="A267" s="48"/>
      <c r="B267" s="49"/>
      <c r="C267" s="57"/>
      <c r="D267" s="57"/>
      <c r="E267" s="57"/>
      <c r="F267" s="57"/>
      <c r="G267" s="51"/>
      <c r="H267" s="52">
        <f t="shared" si="14"/>
        <v>0</v>
      </c>
      <c r="I267" s="53" t="e">
        <f t="shared" si="15"/>
        <v>#DIV/0!</v>
      </c>
      <c r="J267" s="54" t="e">
        <f t="shared" si="13"/>
        <v>#DIV/0!</v>
      </c>
      <c r="K267" s="61"/>
    </row>
    <row r="268" spans="1:11" ht="18" customHeight="1">
      <c r="A268" s="60"/>
      <c r="B268" s="49"/>
      <c r="C268" s="57"/>
      <c r="D268" s="57"/>
      <c r="E268" s="57"/>
      <c r="F268" s="57"/>
      <c r="G268" s="51"/>
      <c r="H268" s="52">
        <f t="shared" si="14"/>
        <v>0</v>
      </c>
      <c r="I268" s="53" t="e">
        <f t="shared" si="15"/>
        <v>#DIV/0!</v>
      </c>
      <c r="J268" s="54" t="e">
        <f t="shared" si="13"/>
        <v>#DIV/0!</v>
      </c>
      <c r="K268" s="61"/>
    </row>
    <row r="269" spans="1:11" ht="18" customHeight="1">
      <c r="A269" s="60"/>
      <c r="B269" s="49"/>
      <c r="C269" s="57"/>
      <c r="D269" s="57"/>
      <c r="E269" s="57"/>
      <c r="F269" s="57"/>
      <c r="G269" s="51"/>
      <c r="H269" s="52">
        <f t="shared" si="14"/>
        <v>0</v>
      </c>
      <c r="I269" s="53" t="e">
        <f t="shared" si="15"/>
        <v>#DIV/0!</v>
      </c>
      <c r="J269" s="54" t="e">
        <f t="shared" si="13"/>
        <v>#DIV/0!</v>
      </c>
      <c r="K269" s="61"/>
    </row>
    <row r="270" spans="1:11" ht="18" customHeight="1">
      <c r="A270" s="48"/>
      <c r="B270" s="49"/>
      <c r="C270" s="57"/>
      <c r="D270" s="57"/>
      <c r="E270" s="57"/>
      <c r="F270" s="57"/>
      <c r="G270" s="51"/>
      <c r="H270" s="52">
        <f t="shared" si="14"/>
        <v>0</v>
      </c>
      <c r="I270" s="53" t="e">
        <f t="shared" si="15"/>
        <v>#DIV/0!</v>
      </c>
      <c r="J270" s="54" t="e">
        <f t="shared" si="13"/>
        <v>#DIV/0!</v>
      </c>
      <c r="K270" s="61"/>
    </row>
    <row r="271" spans="1:11" ht="18" customHeight="1">
      <c r="A271" s="60"/>
      <c r="B271" s="49"/>
      <c r="C271" s="57"/>
      <c r="D271" s="57"/>
      <c r="E271" s="57"/>
      <c r="F271" s="57"/>
      <c r="G271" s="51"/>
      <c r="H271" s="52">
        <f t="shared" si="14"/>
        <v>0</v>
      </c>
      <c r="I271" s="53" t="e">
        <f t="shared" si="15"/>
        <v>#DIV/0!</v>
      </c>
      <c r="J271" s="54" t="e">
        <f t="shared" si="13"/>
        <v>#DIV/0!</v>
      </c>
      <c r="K271" s="61"/>
    </row>
    <row r="272" spans="1:11" ht="18" customHeight="1">
      <c r="A272" s="60"/>
      <c r="B272" s="49"/>
      <c r="C272" s="57"/>
      <c r="D272" s="57"/>
      <c r="E272" s="57"/>
      <c r="F272" s="57"/>
      <c r="G272" s="51"/>
      <c r="H272" s="52">
        <f t="shared" si="14"/>
        <v>0</v>
      </c>
      <c r="I272" s="53" t="e">
        <f t="shared" si="15"/>
        <v>#DIV/0!</v>
      </c>
      <c r="J272" s="54" t="e">
        <f t="shared" si="13"/>
        <v>#DIV/0!</v>
      </c>
      <c r="K272" s="61"/>
    </row>
    <row r="273" spans="1:11" ht="18" customHeight="1">
      <c r="A273" s="48"/>
      <c r="B273" s="49"/>
      <c r="C273" s="57"/>
      <c r="D273" s="57"/>
      <c r="E273" s="57"/>
      <c r="F273" s="57"/>
      <c r="G273" s="51"/>
      <c r="H273" s="52">
        <f t="shared" si="14"/>
        <v>0</v>
      </c>
      <c r="I273" s="53" t="e">
        <f t="shared" si="15"/>
        <v>#DIV/0!</v>
      </c>
      <c r="J273" s="54" t="e">
        <f t="shared" si="13"/>
        <v>#DIV/0!</v>
      </c>
      <c r="K273" s="61"/>
    </row>
    <row r="274" spans="1:11" ht="18" customHeight="1">
      <c r="A274" s="60"/>
      <c r="B274" s="49"/>
      <c r="C274" s="57"/>
      <c r="D274" s="57"/>
      <c r="E274" s="57"/>
      <c r="F274" s="57"/>
      <c r="G274" s="51"/>
      <c r="H274" s="52">
        <f t="shared" si="14"/>
        <v>0</v>
      </c>
      <c r="I274" s="53" t="e">
        <f t="shared" si="15"/>
        <v>#DIV/0!</v>
      </c>
      <c r="J274" s="54" t="e">
        <f t="shared" si="13"/>
        <v>#DIV/0!</v>
      </c>
      <c r="K274" s="61"/>
    </row>
    <row r="275" spans="1:11" ht="18" customHeight="1">
      <c r="A275" s="60"/>
      <c r="B275" s="49"/>
      <c r="C275" s="57"/>
      <c r="D275" s="57"/>
      <c r="E275" s="57"/>
      <c r="F275" s="57"/>
      <c r="G275" s="51"/>
      <c r="H275" s="52">
        <f t="shared" si="14"/>
        <v>0</v>
      </c>
      <c r="I275" s="53" t="e">
        <f t="shared" si="15"/>
        <v>#DIV/0!</v>
      </c>
      <c r="J275" s="54" t="e">
        <f t="shared" si="13"/>
        <v>#DIV/0!</v>
      </c>
      <c r="K275" s="61"/>
    </row>
    <row r="276" spans="1:11" ht="18" customHeight="1">
      <c r="A276" s="48"/>
      <c r="B276" s="49"/>
      <c r="C276" s="57"/>
      <c r="D276" s="57"/>
      <c r="E276" s="57"/>
      <c r="F276" s="57"/>
      <c r="G276" s="51"/>
      <c r="H276" s="52">
        <f t="shared" si="14"/>
        <v>0</v>
      </c>
      <c r="I276" s="53" t="e">
        <f t="shared" si="15"/>
        <v>#DIV/0!</v>
      </c>
      <c r="J276" s="54" t="e">
        <f t="shared" si="13"/>
        <v>#DIV/0!</v>
      </c>
      <c r="K276" s="61"/>
    </row>
    <row r="277" spans="1:11" ht="18" customHeight="1">
      <c r="A277" s="60"/>
      <c r="B277" s="49"/>
      <c r="C277" s="57"/>
      <c r="D277" s="57"/>
      <c r="E277" s="57"/>
      <c r="F277" s="57"/>
      <c r="G277" s="51"/>
      <c r="H277" s="52">
        <f t="shared" si="14"/>
        <v>0</v>
      </c>
      <c r="I277" s="53" t="e">
        <f t="shared" si="15"/>
        <v>#DIV/0!</v>
      </c>
      <c r="J277" s="54" t="e">
        <f t="shared" si="13"/>
        <v>#DIV/0!</v>
      </c>
      <c r="K277" s="61"/>
    </row>
    <row r="278" spans="1:11" ht="18" customHeight="1">
      <c r="A278" s="60"/>
      <c r="B278" s="49"/>
      <c r="C278" s="57"/>
      <c r="D278" s="57"/>
      <c r="E278" s="57"/>
      <c r="F278" s="57"/>
      <c r="G278" s="51"/>
      <c r="H278" s="52">
        <f t="shared" si="14"/>
        <v>0</v>
      </c>
      <c r="I278" s="53" t="e">
        <f t="shared" si="15"/>
        <v>#DIV/0!</v>
      </c>
      <c r="J278" s="54" t="e">
        <f t="shared" si="13"/>
        <v>#DIV/0!</v>
      </c>
      <c r="K278" s="61"/>
    </row>
    <row r="279" spans="1:11" ht="18" customHeight="1">
      <c r="A279" s="48"/>
      <c r="B279" s="49"/>
      <c r="C279" s="57"/>
      <c r="D279" s="57"/>
      <c r="E279" s="57"/>
      <c r="F279" s="57"/>
      <c r="G279" s="51"/>
      <c r="H279" s="52">
        <f t="shared" si="14"/>
        <v>0</v>
      </c>
      <c r="I279" s="53" t="e">
        <f t="shared" si="15"/>
        <v>#DIV/0!</v>
      </c>
      <c r="J279" s="54" t="e">
        <f t="shared" si="13"/>
        <v>#DIV/0!</v>
      </c>
      <c r="K279" s="61"/>
    </row>
    <row r="280" spans="1:11" ht="18" customHeight="1">
      <c r="A280" s="60"/>
      <c r="B280" s="49"/>
      <c r="C280" s="57"/>
      <c r="D280" s="57"/>
      <c r="E280" s="57"/>
      <c r="F280" s="57"/>
      <c r="G280" s="51"/>
      <c r="H280" s="52">
        <f t="shared" si="14"/>
        <v>0</v>
      </c>
      <c r="I280" s="53" t="e">
        <f t="shared" si="15"/>
        <v>#DIV/0!</v>
      </c>
      <c r="J280" s="54" t="e">
        <f t="shared" si="13"/>
        <v>#DIV/0!</v>
      </c>
      <c r="K280" s="61"/>
    </row>
    <row r="281" spans="1:11" ht="18" customHeight="1">
      <c r="A281" s="60"/>
      <c r="B281" s="49"/>
      <c r="C281" s="57"/>
      <c r="D281" s="57"/>
      <c r="E281" s="57"/>
      <c r="F281" s="57"/>
      <c r="G281" s="51"/>
      <c r="H281" s="52">
        <f t="shared" si="14"/>
        <v>0</v>
      </c>
      <c r="I281" s="53" t="e">
        <f t="shared" si="15"/>
        <v>#DIV/0!</v>
      </c>
      <c r="J281" s="54" t="e">
        <f t="shared" si="13"/>
        <v>#DIV/0!</v>
      </c>
      <c r="K281" s="61"/>
    </row>
    <row r="282" spans="1:11" ht="18" customHeight="1">
      <c r="A282" s="48"/>
      <c r="B282" s="49"/>
      <c r="C282" s="57"/>
      <c r="D282" s="57"/>
      <c r="E282" s="57"/>
      <c r="F282" s="57"/>
      <c r="G282" s="51"/>
      <c r="H282" s="52">
        <f t="shared" si="14"/>
        <v>0</v>
      </c>
      <c r="I282" s="53" t="e">
        <f t="shared" si="15"/>
        <v>#DIV/0!</v>
      </c>
      <c r="J282" s="54" t="e">
        <f t="shared" si="13"/>
        <v>#DIV/0!</v>
      </c>
      <c r="K282" s="61"/>
    </row>
    <row r="283" spans="1:11" ht="18" customHeight="1">
      <c r="A283" s="60"/>
      <c r="B283" s="49"/>
      <c r="C283" s="57"/>
      <c r="D283" s="57"/>
      <c r="E283" s="57"/>
      <c r="F283" s="57"/>
      <c r="G283" s="51"/>
      <c r="H283" s="52">
        <f t="shared" si="14"/>
        <v>0</v>
      </c>
      <c r="I283" s="53" t="e">
        <f t="shared" si="15"/>
        <v>#DIV/0!</v>
      </c>
      <c r="J283" s="54" t="e">
        <f t="shared" si="13"/>
        <v>#DIV/0!</v>
      </c>
      <c r="K283" s="61"/>
    </row>
    <row r="284" spans="1:11" ht="18" customHeight="1">
      <c r="A284" s="60"/>
      <c r="B284" s="49"/>
      <c r="C284" s="57"/>
      <c r="D284" s="57"/>
      <c r="E284" s="57"/>
      <c r="F284" s="57"/>
      <c r="G284" s="51"/>
      <c r="H284" s="52">
        <f t="shared" si="14"/>
        <v>0</v>
      </c>
      <c r="I284" s="53" t="e">
        <f t="shared" si="15"/>
        <v>#DIV/0!</v>
      </c>
      <c r="J284" s="54" t="e">
        <f t="shared" si="13"/>
        <v>#DIV/0!</v>
      </c>
      <c r="K284" s="61"/>
    </row>
    <row r="285" spans="1:11" ht="18" customHeight="1">
      <c r="A285" s="48"/>
      <c r="B285" s="49"/>
      <c r="C285" s="57"/>
      <c r="D285" s="57"/>
      <c r="E285" s="57"/>
      <c r="F285" s="57"/>
      <c r="G285" s="51"/>
      <c r="H285" s="52">
        <f t="shared" si="14"/>
        <v>0</v>
      </c>
      <c r="I285" s="53" t="e">
        <f t="shared" si="15"/>
        <v>#DIV/0!</v>
      </c>
      <c r="J285" s="54" t="e">
        <f t="shared" si="13"/>
        <v>#DIV/0!</v>
      </c>
      <c r="K285" s="61"/>
    </row>
    <row r="286" spans="1:11" ht="18" customHeight="1">
      <c r="A286" s="60"/>
      <c r="B286" s="49"/>
      <c r="C286" s="57"/>
      <c r="D286" s="57"/>
      <c r="E286" s="57"/>
      <c r="F286" s="57"/>
      <c r="G286" s="51"/>
      <c r="H286" s="52">
        <f t="shared" si="14"/>
        <v>0</v>
      </c>
      <c r="I286" s="53" t="e">
        <f t="shared" si="15"/>
        <v>#DIV/0!</v>
      </c>
      <c r="J286" s="54" t="e">
        <f t="shared" si="13"/>
        <v>#DIV/0!</v>
      </c>
      <c r="K286" s="61"/>
    </row>
    <row r="287" spans="1:11" ht="18" customHeight="1">
      <c r="A287" s="60"/>
      <c r="B287" s="49"/>
      <c r="C287" s="57"/>
      <c r="D287" s="57"/>
      <c r="E287" s="57"/>
      <c r="F287" s="57"/>
      <c r="G287" s="51"/>
      <c r="H287" s="52">
        <f t="shared" si="14"/>
        <v>0</v>
      </c>
      <c r="I287" s="53" t="e">
        <f t="shared" si="15"/>
        <v>#DIV/0!</v>
      </c>
      <c r="J287" s="54" t="e">
        <f t="shared" si="13"/>
        <v>#DIV/0!</v>
      </c>
      <c r="K287" s="61"/>
    </row>
    <row r="288" spans="1:11" ht="18" customHeight="1">
      <c r="A288" s="48"/>
      <c r="B288" s="49"/>
      <c r="C288" s="57"/>
      <c r="D288" s="57"/>
      <c r="E288" s="57"/>
      <c r="F288" s="57"/>
      <c r="G288" s="51"/>
      <c r="H288" s="52">
        <f t="shared" si="14"/>
        <v>0</v>
      </c>
      <c r="I288" s="53" t="e">
        <f t="shared" si="15"/>
        <v>#DIV/0!</v>
      </c>
      <c r="J288" s="54" t="e">
        <f t="shared" si="13"/>
        <v>#DIV/0!</v>
      </c>
      <c r="K288" s="61"/>
    </row>
    <row r="289" spans="1:11" ht="18" customHeight="1">
      <c r="A289" s="60"/>
      <c r="B289" s="49"/>
      <c r="C289" s="57"/>
      <c r="D289" s="57"/>
      <c r="E289" s="57"/>
      <c r="F289" s="57"/>
      <c r="G289" s="51"/>
      <c r="H289" s="52">
        <f t="shared" si="14"/>
        <v>0</v>
      </c>
      <c r="I289" s="53" t="e">
        <f t="shared" si="15"/>
        <v>#DIV/0!</v>
      </c>
      <c r="J289" s="54" t="e">
        <f t="shared" si="13"/>
        <v>#DIV/0!</v>
      </c>
      <c r="K289" s="61"/>
    </row>
    <row r="290" spans="1:11" ht="18" customHeight="1">
      <c r="A290" s="60"/>
      <c r="B290" s="49"/>
      <c r="C290" s="57"/>
      <c r="D290" s="57"/>
      <c r="E290" s="57"/>
      <c r="F290" s="57"/>
      <c r="G290" s="51"/>
      <c r="H290" s="52">
        <f t="shared" si="14"/>
        <v>0</v>
      </c>
      <c r="I290" s="53" t="e">
        <f t="shared" si="15"/>
        <v>#DIV/0!</v>
      </c>
      <c r="J290" s="54" t="e">
        <f t="shared" si="13"/>
        <v>#DIV/0!</v>
      </c>
      <c r="K290" s="61"/>
    </row>
    <row r="291" spans="1:11" ht="18" customHeight="1">
      <c r="A291" s="48"/>
      <c r="B291" s="49"/>
      <c r="C291" s="57"/>
      <c r="D291" s="57"/>
      <c r="E291" s="57"/>
      <c r="F291" s="57"/>
      <c r="G291" s="51"/>
      <c r="H291" s="52">
        <f t="shared" si="14"/>
        <v>0</v>
      </c>
      <c r="I291" s="53" t="e">
        <f t="shared" si="15"/>
        <v>#DIV/0!</v>
      </c>
      <c r="J291" s="54" t="e">
        <f t="shared" si="13"/>
        <v>#DIV/0!</v>
      </c>
      <c r="K291" s="61"/>
    </row>
    <row r="292" spans="1:11" ht="18" customHeight="1">
      <c r="A292" s="60"/>
      <c r="B292" s="49"/>
      <c r="C292" s="57"/>
      <c r="D292" s="57"/>
      <c r="E292" s="57"/>
      <c r="F292" s="57"/>
      <c r="G292" s="51"/>
      <c r="H292" s="52">
        <f t="shared" si="14"/>
        <v>0</v>
      </c>
      <c r="I292" s="53" t="e">
        <f t="shared" si="15"/>
        <v>#DIV/0!</v>
      </c>
      <c r="J292" s="54" t="e">
        <f t="shared" si="13"/>
        <v>#DIV/0!</v>
      </c>
      <c r="K292" s="61"/>
    </row>
    <row r="293" spans="1:11" ht="18" customHeight="1">
      <c r="A293" s="60"/>
      <c r="B293" s="49"/>
      <c r="C293" s="57"/>
      <c r="D293" s="57"/>
      <c r="E293" s="57"/>
      <c r="F293" s="57"/>
      <c r="G293" s="51"/>
      <c r="H293" s="52">
        <f t="shared" si="14"/>
        <v>0</v>
      </c>
      <c r="I293" s="53" t="e">
        <f t="shared" si="15"/>
        <v>#DIV/0!</v>
      </c>
      <c r="J293" s="54" t="e">
        <f t="shared" si="13"/>
        <v>#DIV/0!</v>
      </c>
      <c r="K293" s="61"/>
    </row>
    <row r="294" spans="1:11" ht="18" customHeight="1">
      <c r="A294" s="48"/>
      <c r="B294" s="49"/>
      <c r="C294" s="57"/>
      <c r="D294" s="57"/>
      <c r="E294" s="57"/>
      <c r="F294" s="57"/>
      <c r="G294" s="51"/>
      <c r="H294" s="52">
        <f t="shared" si="14"/>
        <v>0</v>
      </c>
      <c r="I294" s="53" t="e">
        <f t="shared" si="15"/>
        <v>#DIV/0!</v>
      </c>
      <c r="J294" s="54" t="e">
        <f t="shared" si="13"/>
        <v>#DIV/0!</v>
      </c>
      <c r="K294" s="61"/>
    </row>
    <row r="295" spans="1:11" ht="18" customHeight="1">
      <c r="A295" s="60"/>
      <c r="B295" s="49"/>
      <c r="C295" s="57"/>
      <c r="D295" s="57"/>
      <c r="E295" s="57"/>
      <c r="F295" s="57"/>
      <c r="G295" s="51"/>
      <c r="H295" s="52">
        <f t="shared" si="14"/>
        <v>0</v>
      </c>
      <c r="I295" s="53" t="e">
        <f t="shared" si="15"/>
        <v>#DIV/0!</v>
      </c>
      <c r="J295" s="54" t="e">
        <f t="shared" si="13"/>
        <v>#DIV/0!</v>
      </c>
      <c r="K295" s="61"/>
    </row>
    <row r="296" spans="1:11" ht="18" customHeight="1">
      <c r="A296" s="60"/>
      <c r="B296" s="49"/>
      <c r="C296" s="57"/>
      <c r="D296" s="57"/>
      <c r="E296" s="57"/>
      <c r="F296" s="57"/>
      <c r="G296" s="51"/>
      <c r="H296" s="52">
        <f t="shared" si="14"/>
        <v>0</v>
      </c>
      <c r="I296" s="53" t="e">
        <f t="shared" si="15"/>
        <v>#DIV/0!</v>
      </c>
      <c r="J296" s="54" t="e">
        <f t="shared" si="13"/>
        <v>#DIV/0!</v>
      </c>
      <c r="K296" s="61"/>
    </row>
    <row r="297" spans="1:11" ht="18" customHeight="1">
      <c r="A297" s="48"/>
      <c r="B297" s="49"/>
      <c r="C297" s="57"/>
      <c r="D297" s="57"/>
      <c r="E297" s="57"/>
      <c r="F297" s="57"/>
      <c r="G297" s="51"/>
      <c r="H297" s="52">
        <f t="shared" si="14"/>
        <v>0</v>
      </c>
      <c r="I297" s="53" t="e">
        <f t="shared" si="15"/>
        <v>#DIV/0!</v>
      </c>
      <c r="J297" s="54" t="e">
        <f t="shared" si="13"/>
        <v>#DIV/0!</v>
      </c>
      <c r="K297" s="61"/>
    </row>
    <row r="298" spans="1:11" ht="18" customHeight="1">
      <c r="A298" s="60"/>
      <c r="B298" s="49"/>
      <c r="C298" s="57"/>
      <c r="D298" s="57"/>
      <c r="E298" s="57"/>
      <c r="F298" s="57"/>
      <c r="G298" s="51"/>
      <c r="H298" s="52">
        <f t="shared" si="14"/>
        <v>0</v>
      </c>
      <c r="I298" s="53" t="e">
        <f t="shared" si="15"/>
        <v>#DIV/0!</v>
      </c>
      <c r="J298" s="54" t="e">
        <f t="shared" si="13"/>
        <v>#DIV/0!</v>
      </c>
      <c r="K298" s="61"/>
    </row>
    <row r="299" spans="1:11" ht="18" customHeight="1">
      <c r="A299" s="60"/>
      <c r="B299" s="49"/>
      <c r="C299" s="57"/>
      <c r="D299" s="57"/>
      <c r="E299" s="57"/>
      <c r="F299" s="57"/>
      <c r="G299" s="51"/>
      <c r="H299" s="52">
        <f t="shared" si="14"/>
        <v>0</v>
      </c>
      <c r="I299" s="53" t="e">
        <f t="shared" si="15"/>
        <v>#DIV/0!</v>
      </c>
      <c r="J299" s="54" t="e">
        <f t="shared" si="13"/>
        <v>#DIV/0!</v>
      </c>
      <c r="K299" s="61"/>
    </row>
    <row r="300" spans="1:11" ht="18" customHeight="1">
      <c r="A300" s="48"/>
      <c r="B300" s="49"/>
      <c r="C300" s="57"/>
      <c r="D300" s="57"/>
      <c r="E300" s="57"/>
      <c r="F300" s="57"/>
      <c r="G300" s="51"/>
      <c r="H300" s="52">
        <f t="shared" si="14"/>
        <v>0</v>
      </c>
      <c r="I300" s="53" t="e">
        <f t="shared" si="15"/>
        <v>#DIV/0!</v>
      </c>
      <c r="J300" s="54" t="e">
        <f t="shared" si="13"/>
        <v>#DIV/0!</v>
      </c>
      <c r="K300" s="61"/>
    </row>
    <row r="301" spans="1:11" ht="18" customHeight="1">
      <c r="A301" s="60"/>
      <c r="B301" s="49"/>
      <c r="C301" s="57"/>
      <c r="D301" s="57"/>
      <c r="E301" s="57"/>
      <c r="F301" s="57"/>
      <c r="G301" s="51"/>
      <c r="H301" s="52">
        <f t="shared" si="14"/>
        <v>0</v>
      </c>
      <c r="I301" s="53" t="e">
        <f t="shared" si="15"/>
        <v>#DIV/0!</v>
      </c>
      <c r="J301" s="54" t="e">
        <f t="shared" si="13"/>
        <v>#DIV/0!</v>
      </c>
      <c r="K301" s="61"/>
    </row>
    <row r="302" spans="1:11" ht="18" customHeight="1">
      <c r="A302" s="60"/>
      <c r="B302" s="49"/>
      <c r="C302" s="57"/>
      <c r="D302" s="57"/>
      <c r="E302" s="57"/>
      <c r="F302" s="57"/>
      <c r="G302" s="51"/>
      <c r="H302" s="52">
        <f t="shared" si="14"/>
        <v>0</v>
      </c>
      <c r="I302" s="53" t="e">
        <f t="shared" si="15"/>
        <v>#DIV/0!</v>
      </c>
      <c r="J302" s="54" t="e">
        <f t="shared" si="13"/>
        <v>#DIV/0!</v>
      </c>
      <c r="K302" s="61"/>
    </row>
    <row r="303" spans="1:11" ht="18" customHeight="1">
      <c r="A303" s="48"/>
      <c r="B303" s="49"/>
      <c r="C303" s="57"/>
      <c r="D303" s="57"/>
      <c r="E303" s="57"/>
      <c r="F303" s="57"/>
      <c r="G303" s="51"/>
      <c r="H303" s="52">
        <f t="shared" si="14"/>
        <v>0</v>
      </c>
      <c r="I303" s="53" t="e">
        <f t="shared" si="15"/>
        <v>#DIV/0!</v>
      </c>
      <c r="J303" s="54" t="e">
        <f t="shared" si="13"/>
        <v>#DIV/0!</v>
      </c>
      <c r="K303" s="61"/>
    </row>
    <row r="304" spans="1:11" ht="18" customHeight="1">
      <c r="A304" s="60"/>
      <c r="B304" s="49"/>
      <c r="C304" s="57"/>
      <c r="D304" s="57"/>
      <c r="E304" s="57"/>
      <c r="F304" s="57"/>
      <c r="G304" s="51"/>
      <c r="H304" s="52">
        <f t="shared" si="14"/>
        <v>0</v>
      </c>
      <c r="I304" s="53" t="e">
        <f t="shared" si="15"/>
        <v>#DIV/0!</v>
      </c>
      <c r="J304" s="54" t="e">
        <f t="shared" si="13"/>
        <v>#DIV/0!</v>
      </c>
      <c r="K304" s="61"/>
    </row>
    <row r="305" spans="1:11" ht="18" customHeight="1">
      <c r="A305" s="60"/>
      <c r="B305" s="49"/>
      <c r="C305" s="57"/>
      <c r="D305" s="57"/>
      <c r="E305" s="57"/>
      <c r="F305" s="57"/>
      <c r="G305" s="51"/>
      <c r="H305" s="52">
        <f t="shared" si="14"/>
        <v>0</v>
      </c>
      <c r="I305" s="53" t="e">
        <f t="shared" si="15"/>
        <v>#DIV/0!</v>
      </c>
      <c r="J305" s="54" t="e">
        <f t="shared" si="13"/>
        <v>#DIV/0!</v>
      </c>
      <c r="K305" s="61"/>
    </row>
    <row r="306" spans="1:11" ht="18" customHeight="1">
      <c r="A306" s="48"/>
      <c r="B306" s="49"/>
      <c r="C306" s="57"/>
      <c r="D306" s="57"/>
      <c r="E306" s="57"/>
      <c r="F306" s="57"/>
      <c r="G306" s="51"/>
      <c r="H306" s="52">
        <f t="shared" si="14"/>
        <v>0</v>
      </c>
      <c r="I306" s="53" t="e">
        <f t="shared" si="15"/>
        <v>#DIV/0!</v>
      </c>
      <c r="J306" s="54" t="e">
        <f t="shared" si="13"/>
        <v>#DIV/0!</v>
      </c>
      <c r="K306" s="61"/>
    </row>
    <row r="307" spans="1:11" ht="18" customHeight="1">
      <c r="A307" s="60"/>
      <c r="B307" s="49"/>
      <c r="C307" s="57"/>
      <c r="D307" s="57"/>
      <c r="E307" s="57"/>
      <c r="F307" s="57"/>
      <c r="G307" s="51"/>
      <c r="H307" s="52">
        <f t="shared" si="14"/>
        <v>0</v>
      </c>
      <c r="I307" s="53" t="e">
        <f t="shared" si="15"/>
        <v>#DIV/0!</v>
      </c>
      <c r="J307" s="54" t="e">
        <f t="shared" si="13"/>
        <v>#DIV/0!</v>
      </c>
      <c r="K307" s="61"/>
    </row>
    <row r="308" spans="1:11" ht="18" customHeight="1">
      <c r="A308" s="60"/>
      <c r="B308" s="49"/>
      <c r="C308" s="57"/>
      <c r="D308" s="57"/>
      <c r="E308" s="57"/>
      <c r="F308" s="57"/>
      <c r="G308" s="51"/>
      <c r="H308" s="52">
        <f t="shared" si="14"/>
        <v>0</v>
      </c>
      <c r="I308" s="53" t="e">
        <f t="shared" si="15"/>
        <v>#DIV/0!</v>
      </c>
      <c r="J308" s="54" t="e">
        <f t="shared" si="13"/>
        <v>#DIV/0!</v>
      </c>
      <c r="K308" s="61"/>
    </row>
    <row r="309" spans="1:11" ht="18" customHeight="1">
      <c r="A309" s="48"/>
      <c r="B309" s="49"/>
      <c r="C309" s="57"/>
      <c r="D309" s="57"/>
      <c r="E309" s="57"/>
      <c r="F309" s="57"/>
      <c r="G309" s="51"/>
      <c r="H309" s="52">
        <f t="shared" si="14"/>
        <v>0</v>
      </c>
      <c r="I309" s="53" t="e">
        <f t="shared" si="15"/>
        <v>#DIV/0!</v>
      </c>
      <c r="J309" s="54" t="e">
        <f t="shared" si="13"/>
        <v>#DIV/0!</v>
      </c>
      <c r="K309" s="61"/>
    </row>
    <row r="310" spans="1:11" ht="18" customHeight="1">
      <c r="A310" s="60"/>
      <c r="B310" s="49"/>
      <c r="C310" s="57"/>
      <c r="D310" s="57"/>
      <c r="E310" s="57"/>
      <c r="F310" s="57"/>
      <c r="G310" s="51"/>
      <c r="H310" s="52">
        <f t="shared" si="14"/>
        <v>0</v>
      </c>
      <c r="I310" s="53" t="e">
        <f t="shared" si="15"/>
        <v>#DIV/0!</v>
      </c>
      <c r="J310" s="54" t="e">
        <f t="shared" si="13"/>
        <v>#DIV/0!</v>
      </c>
      <c r="K310" s="61"/>
    </row>
    <row r="311" spans="1:11" ht="18" customHeight="1">
      <c r="A311" s="60"/>
      <c r="B311" s="49"/>
      <c r="C311" s="57"/>
      <c r="D311" s="57"/>
      <c r="E311" s="57"/>
      <c r="F311" s="57"/>
      <c r="G311" s="51"/>
      <c r="H311" s="52">
        <f t="shared" si="14"/>
        <v>0</v>
      </c>
      <c r="I311" s="53" t="e">
        <f t="shared" si="15"/>
        <v>#DIV/0!</v>
      </c>
      <c r="J311" s="54" t="e">
        <f t="shared" si="13"/>
        <v>#DIV/0!</v>
      </c>
      <c r="K311" s="61"/>
    </row>
    <row r="312" spans="1:11" ht="18" customHeight="1">
      <c r="A312" s="48"/>
      <c r="B312" s="49"/>
      <c r="C312" s="57"/>
      <c r="D312" s="57"/>
      <c r="E312" s="57"/>
      <c r="F312" s="57"/>
      <c r="G312" s="51"/>
      <c r="H312" s="52">
        <f t="shared" si="14"/>
        <v>0</v>
      </c>
      <c r="I312" s="53" t="e">
        <f t="shared" si="15"/>
        <v>#DIV/0!</v>
      </c>
      <c r="J312" s="54" t="e">
        <f t="shared" si="13"/>
        <v>#DIV/0!</v>
      </c>
      <c r="K312" s="61"/>
    </row>
    <row r="313" spans="1:11" ht="18" customHeight="1">
      <c r="A313" s="60"/>
      <c r="B313" s="49"/>
      <c r="C313" s="57"/>
      <c r="D313" s="57"/>
      <c r="E313" s="57"/>
      <c r="F313" s="57"/>
      <c r="G313" s="51"/>
      <c r="H313" s="52">
        <f t="shared" si="14"/>
        <v>0</v>
      </c>
      <c r="I313" s="53" t="e">
        <f t="shared" si="15"/>
        <v>#DIV/0!</v>
      </c>
      <c r="J313" s="54" t="e">
        <f t="shared" si="13"/>
        <v>#DIV/0!</v>
      </c>
      <c r="K313" s="61"/>
    </row>
    <row r="314" spans="1:11" ht="18" customHeight="1">
      <c r="A314" s="60"/>
      <c r="B314" s="49"/>
      <c r="C314" s="57"/>
      <c r="D314" s="57"/>
      <c r="E314" s="57"/>
      <c r="F314" s="57"/>
      <c r="G314" s="51"/>
      <c r="H314" s="52">
        <f t="shared" si="14"/>
        <v>0</v>
      </c>
      <c r="I314" s="53" t="e">
        <f t="shared" si="15"/>
        <v>#DIV/0!</v>
      </c>
      <c r="J314" s="54" t="e">
        <f t="shared" si="13"/>
        <v>#DIV/0!</v>
      </c>
      <c r="K314" s="61"/>
    </row>
    <row r="315" spans="1:11" ht="18" customHeight="1">
      <c r="A315" s="48"/>
      <c r="B315" s="49"/>
      <c r="C315" s="57"/>
      <c r="D315" s="57"/>
      <c r="E315" s="57"/>
      <c r="F315" s="57"/>
      <c r="G315" s="51"/>
      <c r="H315" s="52">
        <f t="shared" si="14"/>
        <v>0</v>
      </c>
      <c r="I315" s="53" t="e">
        <f t="shared" si="15"/>
        <v>#DIV/0!</v>
      </c>
      <c r="J315" s="54" t="e">
        <f t="shared" si="13"/>
        <v>#DIV/0!</v>
      </c>
      <c r="K315" s="61"/>
    </row>
    <row r="316" spans="1:11" ht="18" customHeight="1">
      <c r="A316" s="60"/>
      <c r="B316" s="49"/>
      <c r="C316" s="57"/>
      <c r="D316" s="57"/>
      <c r="E316" s="57"/>
      <c r="F316" s="57"/>
      <c r="G316" s="51"/>
      <c r="H316" s="52">
        <f t="shared" si="14"/>
        <v>0</v>
      </c>
      <c r="I316" s="53" t="e">
        <f t="shared" si="15"/>
        <v>#DIV/0!</v>
      </c>
      <c r="J316" s="54" t="e">
        <f t="shared" si="13"/>
        <v>#DIV/0!</v>
      </c>
      <c r="K316" s="61"/>
    </row>
    <row r="317" spans="1:11" ht="18" customHeight="1">
      <c r="A317" s="60"/>
      <c r="B317" s="49"/>
      <c r="C317" s="57"/>
      <c r="D317" s="57"/>
      <c r="E317" s="57"/>
      <c r="F317" s="57"/>
      <c r="G317" s="51"/>
      <c r="H317" s="52">
        <f t="shared" si="14"/>
        <v>0</v>
      </c>
      <c r="I317" s="53" t="e">
        <f t="shared" si="15"/>
        <v>#DIV/0!</v>
      </c>
      <c r="J317" s="54" t="e">
        <f t="shared" si="13"/>
        <v>#DIV/0!</v>
      </c>
      <c r="K317" s="61"/>
    </row>
    <row r="318" spans="1:11" ht="18" customHeight="1">
      <c r="A318" s="48"/>
      <c r="B318" s="49"/>
      <c r="C318" s="57"/>
      <c r="D318" s="57"/>
      <c r="E318" s="57"/>
      <c r="F318" s="57"/>
      <c r="G318" s="51"/>
      <c r="H318" s="52">
        <f t="shared" si="14"/>
        <v>0</v>
      </c>
      <c r="I318" s="53" t="e">
        <f t="shared" si="15"/>
        <v>#DIV/0!</v>
      </c>
      <c r="J318" s="54" t="e">
        <f t="shared" si="13"/>
        <v>#DIV/0!</v>
      </c>
      <c r="K318" s="61"/>
    </row>
    <row r="319" spans="1:11" ht="18" customHeight="1">
      <c r="A319" s="60"/>
      <c r="B319" s="49"/>
      <c r="C319" s="57"/>
      <c r="D319" s="57"/>
      <c r="E319" s="57"/>
      <c r="F319" s="57"/>
      <c r="G319" s="51"/>
      <c r="H319" s="52">
        <f t="shared" si="14"/>
        <v>0</v>
      </c>
      <c r="I319" s="53" t="e">
        <f t="shared" si="15"/>
        <v>#DIV/0!</v>
      </c>
      <c r="J319" s="54" t="e">
        <f t="shared" si="13"/>
        <v>#DIV/0!</v>
      </c>
      <c r="K319" s="61"/>
    </row>
    <row r="320" spans="1:11" ht="18" customHeight="1">
      <c r="A320" s="60"/>
      <c r="B320" s="49"/>
      <c r="C320" s="57"/>
      <c r="D320" s="57"/>
      <c r="E320" s="57"/>
      <c r="F320" s="57"/>
      <c r="G320" s="51"/>
      <c r="H320" s="52">
        <f t="shared" si="14"/>
        <v>0</v>
      </c>
      <c r="I320" s="53" t="e">
        <f t="shared" si="15"/>
        <v>#DIV/0!</v>
      </c>
      <c r="J320" s="54" t="e">
        <f t="shared" si="13"/>
        <v>#DIV/0!</v>
      </c>
      <c r="K320" s="61"/>
    </row>
    <row r="321" spans="1:11" ht="18" customHeight="1">
      <c r="A321" s="48"/>
      <c r="B321" s="49"/>
      <c r="C321" s="57"/>
      <c r="D321" s="57"/>
      <c r="E321" s="57"/>
      <c r="F321" s="57"/>
      <c r="G321" s="51"/>
      <c r="H321" s="52">
        <f t="shared" si="14"/>
        <v>0</v>
      </c>
      <c r="I321" s="53" t="e">
        <f t="shared" si="15"/>
        <v>#DIV/0!</v>
      </c>
      <c r="J321" s="54" t="e">
        <f t="shared" si="13"/>
        <v>#DIV/0!</v>
      </c>
      <c r="K321" s="61"/>
    </row>
    <row r="322" spans="1:11" ht="18" customHeight="1">
      <c r="A322" s="60"/>
      <c r="B322" s="49"/>
      <c r="C322" s="57"/>
      <c r="D322" s="57"/>
      <c r="E322" s="57"/>
      <c r="F322" s="57"/>
      <c r="G322" s="51"/>
      <c r="H322" s="52">
        <f t="shared" si="14"/>
        <v>0</v>
      </c>
      <c r="I322" s="53" t="e">
        <f t="shared" si="15"/>
        <v>#DIV/0!</v>
      </c>
      <c r="J322" s="54" t="e">
        <f t="shared" si="13"/>
        <v>#DIV/0!</v>
      </c>
      <c r="K322" s="61"/>
    </row>
    <row r="323" spans="1:11" ht="18" customHeight="1">
      <c r="A323" s="60"/>
      <c r="B323" s="49"/>
      <c r="C323" s="57"/>
      <c r="D323" s="57"/>
      <c r="E323" s="57"/>
      <c r="F323" s="57"/>
      <c r="G323" s="51"/>
      <c r="H323" s="52">
        <f t="shared" si="14"/>
        <v>0</v>
      </c>
      <c r="I323" s="53" t="e">
        <f t="shared" si="15"/>
        <v>#DIV/0!</v>
      </c>
      <c r="J323" s="54" t="e">
        <f aca="true" t="shared" si="16" ref="J323:J386">IF(I323&gt;=19.51,"Nagyarany",IF(I323&gt;=18.51,"Arany",IF(I323&gt;=17.51,"Ezüst",IF(I323&gt;=16.51,"Bronz",IF(I323&gt;=16.01,"Oklevél"," ")))))</f>
        <v>#DIV/0!</v>
      </c>
      <c r="K323" s="61"/>
    </row>
    <row r="324" spans="1:11" ht="18" customHeight="1">
      <c r="A324" s="48"/>
      <c r="B324" s="49"/>
      <c r="C324" s="57"/>
      <c r="D324" s="57"/>
      <c r="E324" s="57"/>
      <c r="F324" s="57"/>
      <c r="G324" s="51"/>
      <c r="H324" s="52">
        <f aca="true" t="shared" si="17" ref="H324:H387">COUNT(C324:G324)</f>
        <v>0</v>
      </c>
      <c r="I324" s="53" t="e">
        <f aca="true" t="shared" si="18" ref="I324:I387">AVERAGE(C324:G324)</f>
        <v>#DIV/0!</v>
      </c>
      <c r="J324" s="54" t="e">
        <f t="shared" si="16"/>
        <v>#DIV/0!</v>
      </c>
      <c r="K324" s="61"/>
    </row>
    <row r="325" spans="1:11" ht="18" customHeight="1">
      <c r="A325" s="60"/>
      <c r="B325" s="49"/>
      <c r="C325" s="57"/>
      <c r="D325" s="57"/>
      <c r="E325" s="57"/>
      <c r="F325" s="57"/>
      <c r="G325" s="51"/>
      <c r="H325" s="52">
        <f t="shared" si="17"/>
        <v>0</v>
      </c>
      <c r="I325" s="53" t="e">
        <f t="shared" si="18"/>
        <v>#DIV/0!</v>
      </c>
      <c r="J325" s="54" t="e">
        <f t="shared" si="16"/>
        <v>#DIV/0!</v>
      </c>
      <c r="K325" s="61"/>
    </row>
    <row r="326" spans="1:11" ht="18" customHeight="1">
      <c r="A326" s="60"/>
      <c r="B326" s="49"/>
      <c r="C326" s="57"/>
      <c r="D326" s="57"/>
      <c r="E326" s="57"/>
      <c r="F326" s="57"/>
      <c r="G326" s="51"/>
      <c r="H326" s="52">
        <f t="shared" si="17"/>
        <v>0</v>
      </c>
      <c r="I326" s="53" t="e">
        <f t="shared" si="18"/>
        <v>#DIV/0!</v>
      </c>
      <c r="J326" s="54" t="e">
        <f t="shared" si="16"/>
        <v>#DIV/0!</v>
      </c>
      <c r="K326" s="61"/>
    </row>
    <row r="327" spans="1:11" ht="18" customHeight="1">
      <c r="A327" s="48"/>
      <c r="B327" s="49"/>
      <c r="C327" s="57"/>
      <c r="D327" s="57"/>
      <c r="E327" s="57"/>
      <c r="F327" s="57"/>
      <c r="G327" s="51"/>
      <c r="H327" s="52">
        <f t="shared" si="17"/>
        <v>0</v>
      </c>
      <c r="I327" s="53" t="e">
        <f t="shared" si="18"/>
        <v>#DIV/0!</v>
      </c>
      <c r="J327" s="54" t="e">
        <f t="shared" si="16"/>
        <v>#DIV/0!</v>
      </c>
      <c r="K327" s="61"/>
    </row>
    <row r="328" spans="1:11" ht="18" customHeight="1">
      <c r="A328" s="60"/>
      <c r="B328" s="49"/>
      <c r="C328" s="57"/>
      <c r="D328" s="57"/>
      <c r="E328" s="57"/>
      <c r="F328" s="57"/>
      <c r="G328" s="51"/>
      <c r="H328" s="52">
        <f t="shared" si="17"/>
        <v>0</v>
      </c>
      <c r="I328" s="53" t="e">
        <f t="shared" si="18"/>
        <v>#DIV/0!</v>
      </c>
      <c r="J328" s="54" t="e">
        <f t="shared" si="16"/>
        <v>#DIV/0!</v>
      </c>
      <c r="K328" s="61"/>
    </row>
    <row r="329" spans="1:11" ht="18" customHeight="1">
      <c r="A329" s="60"/>
      <c r="B329" s="49"/>
      <c r="C329" s="57"/>
      <c r="D329" s="57"/>
      <c r="E329" s="57"/>
      <c r="F329" s="57"/>
      <c r="G329" s="51"/>
      <c r="H329" s="52">
        <f t="shared" si="17"/>
        <v>0</v>
      </c>
      <c r="I329" s="53" t="e">
        <f t="shared" si="18"/>
        <v>#DIV/0!</v>
      </c>
      <c r="J329" s="54" t="e">
        <f t="shared" si="16"/>
        <v>#DIV/0!</v>
      </c>
      <c r="K329" s="61"/>
    </row>
    <row r="330" spans="1:11" ht="18" customHeight="1">
      <c r="A330" s="48"/>
      <c r="B330" s="49"/>
      <c r="C330" s="57"/>
      <c r="D330" s="57"/>
      <c r="E330" s="57"/>
      <c r="F330" s="57"/>
      <c r="G330" s="51"/>
      <c r="H330" s="52">
        <f t="shared" si="17"/>
        <v>0</v>
      </c>
      <c r="I330" s="53" t="e">
        <f t="shared" si="18"/>
        <v>#DIV/0!</v>
      </c>
      <c r="J330" s="54" t="e">
        <f t="shared" si="16"/>
        <v>#DIV/0!</v>
      </c>
      <c r="K330" s="61"/>
    </row>
    <row r="331" spans="1:11" ht="18" customHeight="1">
      <c r="A331" s="60"/>
      <c r="B331" s="49"/>
      <c r="C331" s="57"/>
      <c r="D331" s="57"/>
      <c r="E331" s="57"/>
      <c r="F331" s="57"/>
      <c r="G331" s="51"/>
      <c r="H331" s="52">
        <f t="shared" si="17"/>
        <v>0</v>
      </c>
      <c r="I331" s="53" t="e">
        <f t="shared" si="18"/>
        <v>#DIV/0!</v>
      </c>
      <c r="J331" s="54" t="e">
        <f t="shared" si="16"/>
        <v>#DIV/0!</v>
      </c>
      <c r="K331" s="61"/>
    </row>
    <row r="332" spans="1:11" ht="18" customHeight="1">
      <c r="A332" s="60"/>
      <c r="B332" s="49"/>
      <c r="C332" s="57"/>
      <c r="D332" s="57"/>
      <c r="E332" s="57"/>
      <c r="F332" s="57"/>
      <c r="G332" s="51"/>
      <c r="H332" s="52">
        <f t="shared" si="17"/>
        <v>0</v>
      </c>
      <c r="I332" s="53" t="e">
        <f t="shared" si="18"/>
        <v>#DIV/0!</v>
      </c>
      <c r="J332" s="54" t="e">
        <f t="shared" si="16"/>
        <v>#DIV/0!</v>
      </c>
      <c r="K332" s="61"/>
    </row>
    <row r="333" spans="1:11" ht="18" customHeight="1">
      <c r="A333" s="48"/>
      <c r="B333" s="49"/>
      <c r="C333" s="57"/>
      <c r="D333" s="57"/>
      <c r="E333" s="57"/>
      <c r="F333" s="57"/>
      <c r="G333" s="51"/>
      <c r="H333" s="52">
        <f t="shared" si="17"/>
        <v>0</v>
      </c>
      <c r="I333" s="53" t="e">
        <f t="shared" si="18"/>
        <v>#DIV/0!</v>
      </c>
      <c r="J333" s="54" t="e">
        <f t="shared" si="16"/>
        <v>#DIV/0!</v>
      </c>
      <c r="K333" s="61"/>
    </row>
    <row r="334" spans="1:11" ht="18" customHeight="1">
      <c r="A334" s="60"/>
      <c r="B334" s="49"/>
      <c r="C334" s="57"/>
      <c r="D334" s="57"/>
      <c r="E334" s="57"/>
      <c r="F334" s="57"/>
      <c r="G334" s="51"/>
      <c r="H334" s="52">
        <f t="shared" si="17"/>
        <v>0</v>
      </c>
      <c r="I334" s="53" t="e">
        <f t="shared" si="18"/>
        <v>#DIV/0!</v>
      </c>
      <c r="J334" s="54" t="e">
        <f t="shared" si="16"/>
        <v>#DIV/0!</v>
      </c>
      <c r="K334" s="61"/>
    </row>
    <row r="335" spans="1:11" ht="18" customHeight="1">
      <c r="A335" s="60"/>
      <c r="B335" s="49"/>
      <c r="C335" s="57"/>
      <c r="D335" s="57"/>
      <c r="E335" s="57"/>
      <c r="F335" s="57"/>
      <c r="G335" s="51"/>
      <c r="H335" s="52">
        <f t="shared" si="17"/>
        <v>0</v>
      </c>
      <c r="I335" s="53" t="e">
        <f t="shared" si="18"/>
        <v>#DIV/0!</v>
      </c>
      <c r="J335" s="54" t="e">
        <f t="shared" si="16"/>
        <v>#DIV/0!</v>
      </c>
      <c r="K335" s="61"/>
    </row>
    <row r="336" spans="1:11" ht="18" customHeight="1">
      <c r="A336" s="48"/>
      <c r="B336" s="49"/>
      <c r="C336" s="57"/>
      <c r="D336" s="57"/>
      <c r="E336" s="57"/>
      <c r="F336" s="57"/>
      <c r="G336" s="51"/>
      <c r="H336" s="52">
        <f t="shared" si="17"/>
        <v>0</v>
      </c>
      <c r="I336" s="53" t="e">
        <f t="shared" si="18"/>
        <v>#DIV/0!</v>
      </c>
      <c r="J336" s="54" t="e">
        <f t="shared" si="16"/>
        <v>#DIV/0!</v>
      </c>
      <c r="K336" s="61"/>
    </row>
    <row r="337" spans="1:11" ht="18" customHeight="1">
      <c r="A337" s="60"/>
      <c r="B337" s="49"/>
      <c r="C337" s="57"/>
      <c r="D337" s="57"/>
      <c r="E337" s="57"/>
      <c r="F337" s="57"/>
      <c r="G337" s="51"/>
      <c r="H337" s="52">
        <f t="shared" si="17"/>
        <v>0</v>
      </c>
      <c r="I337" s="53" t="e">
        <f t="shared" si="18"/>
        <v>#DIV/0!</v>
      </c>
      <c r="J337" s="54" t="e">
        <f t="shared" si="16"/>
        <v>#DIV/0!</v>
      </c>
      <c r="K337" s="61"/>
    </row>
    <row r="338" spans="1:11" ht="18" customHeight="1">
      <c r="A338" s="60"/>
      <c r="B338" s="49"/>
      <c r="C338" s="57"/>
      <c r="D338" s="57"/>
      <c r="E338" s="57"/>
      <c r="F338" s="57"/>
      <c r="G338" s="51"/>
      <c r="H338" s="52">
        <f t="shared" si="17"/>
        <v>0</v>
      </c>
      <c r="I338" s="53" t="e">
        <f t="shared" si="18"/>
        <v>#DIV/0!</v>
      </c>
      <c r="J338" s="54" t="e">
        <f t="shared" si="16"/>
        <v>#DIV/0!</v>
      </c>
      <c r="K338" s="61"/>
    </row>
    <row r="339" spans="1:11" ht="18" customHeight="1">
      <c r="A339" s="48"/>
      <c r="B339" s="49"/>
      <c r="C339" s="57"/>
      <c r="D339" s="57"/>
      <c r="E339" s="57"/>
      <c r="F339" s="57"/>
      <c r="G339" s="51"/>
      <c r="H339" s="52">
        <f t="shared" si="17"/>
        <v>0</v>
      </c>
      <c r="I339" s="53" t="e">
        <f t="shared" si="18"/>
        <v>#DIV/0!</v>
      </c>
      <c r="J339" s="54" t="e">
        <f t="shared" si="16"/>
        <v>#DIV/0!</v>
      </c>
      <c r="K339" s="61"/>
    </row>
    <row r="340" spans="1:11" ht="18" customHeight="1">
      <c r="A340" s="60"/>
      <c r="B340" s="49"/>
      <c r="C340" s="57"/>
      <c r="D340" s="57"/>
      <c r="E340" s="57"/>
      <c r="F340" s="57"/>
      <c r="G340" s="51"/>
      <c r="H340" s="52">
        <f t="shared" si="17"/>
        <v>0</v>
      </c>
      <c r="I340" s="53" t="e">
        <f t="shared" si="18"/>
        <v>#DIV/0!</v>
      </c>
      <c r="J340" s="54" t="e">
        <f t="shared" si="16"/>
        <v>#DIV/0!</v>
      </c>
      <c r="K340" s="61"/>
    </row>
    <row r="341" spans="1:11" ht="18" customHeight="1">
      <c r="A341" s="60"/>
      <c r="B341" s="49"/>
      <c r="C341" s="57"/>
      <c r="D341" s="57"/>
      <c r="E341" s="57"/>
      <c r="F341" s="57"/>
      <c r="G341" s="51"/>
      <c r="H341" s="52">
        <f t="shared" si="17"/>
        <v>0</v>
      </c>
      <c r="I341" s="53" t="e">
        <f t="shared" si="18"/>
        <v>#DIV/0!</v>
      </c>
      <c r="J341" s="54" t="e">
        <f t="shared" si="16"/>
        <v>#DIV/0!</v>
      </c>
      <c r="K341" s="61"/>
    </row>
    <row r="342" spans="1:11" ht="18" customHeight="1">
      <c r="A342" s="48"/>
      <c r="B342" s="49"/>
      <c r="C342" s="57"/>
      <c r="D342" s="57"/>
      <c r="E342" s="57"/>
      <c r="F342" s="57"/>
      <c r="G342" s="51"/>
      <c r="H342" s="52">
        <f t="shared" si="17"/>
        <v>0</v>
      </c>
      <c r="I342" s="53" t="e">
        <f t="shared" si="18"/>
        <v>#DIV/0!</v>
      </c>
      <c r="J342" s="54" t="e">
        <f t="shared" si="16"/>
        <v>#DIV/0!</v>
      </c>
      <c r="K342" s="61"/>
    </row>
    <row r="343" spans="1:11" ht="18" customHeight="1">
      <c r="A343" s="60"/>
      <c r="B343" s="49"/>
      <c r="C343" s="57"/>
      <c r="D343" s="57"/>
      <c r="E343" s="57"/>
      <c r="F343" s="57"/>
      <c r="G343" s="51"/>
      <c r="H343" s="52">
        <f t="shared" si="17"/>
        <v>0</v>
      </c>
      <c r="I343" s="53" t="e">
        <f t="shared" si="18"/>
        <v>#DIV/0!</v>
      </c>
      <c r="J343" s="54" t="e">
        <f t="shared" si="16"/>
        <v>#DIV/0!</v>
      </c>
      <c r="K343" s="61"/>
    </row>
    <row r="344" spans="1:11" ht="18" customHeight="1">
      <c r="A344" s="60"/>
      <c r="B344" s="49"/>
      <c r="C344" s="57"/>
      <c r="D344" s="57"/>
      <c r="E344" s="57"/>
      <c r="F344" s="57"/>
      <c r="G344" s="51"/>
      <c r="H344" s="52">
        <f t="shared" si="17"/>
        <v>0</v>
      </c>
      <c r="I344" s="53" t="e">
        <f t="shared" si="18"/>
        <v>#DIV/0!</v>
      </c>
      <c r="J344" s="54" t="e">
        <f t="shared" si="16"/>
        <v>#DIV/0!</v>
      </c>
      <c r="K344" s="61"/>
    </row>
    <row r="345" spans="1:11" ht="18" customHeight="1">
      <c r="A345" s="48"/>
      <c r="B345" s="49"/>
      <c r="C345" s="57"/>
      <c r="D345" s="57"/>
      <c r="E345" s="57"/>
      <c r="F345" s="57"/>
      <c r="G345" s="51"/>
      <c r="H345" s="52">
        <f t="shared" si="17"/>
        <v>0</v>
      </c>
      <c r="I345" s="53" t="e">
        <f t="shared" si="18"/>
        <v>#DIV/0!</v>
      </c>
      <c r="J345" s="54" t="e">
        <f t="shared" si="16"/>
        <v>#DIV/0!</v>
      </c>
      <c r="K345" s="61"/>
    </row>
    <row r="346" spans="1:11" ht="18" customHeight="1">
      <c r="A346" s="60"/>
      <c r="B346" s="49"/>
      <c r="C346" s="57"/>
      <c r="D346" s="57"/>
      <c r="E346" s="57"/>
      <c r="F346" s="57"/>
      <c r="G346" s="51"/>
      <c r="H346" s="52">
        <f t="shared" si="17"/>
        <v>0</v>
      </c>
      <c r="I346" s="53" t="e">
        <f t="shared" si="18"/>
        <v>#DIV/0!</v>
      </c>
      <c r="J346" s="54" t="e">
        <f t="shared" si="16"/>
        <v>#DIV/0!</v>
      </c>
      <c r="K346" s="61"/>
    </row>
    <row r="347" spans="1:11" ht="18" customHeight="1">
      <c r="A347" s="60"/>
      <c r="B347" s="49"/>
      <c r="C347" s="57"/>
      <c r="D347" s="57"/>
      <c r="E347" s="57"/>
      <c r="F347" s="57"/>
      <c r="G347" s="51"/>
      <c r="H347" s="52">
        <f t="shared" si="17"/>
        <v>0</v>
      </c>
      <c r="I347" s="53" t="e">
        <f t="shared" si="18"/>
        <v>#DIV/0!</v>
      </c>
      <c r="J347" s="54" t="e">
        <f t="shared" si="16"/>
        <v>#DIV/0!</v>
      </c>
      <c r="K347" s="61"/>
    </row>
    <row r="348" spans="1:11" ht="18" customHeight="1">
      <c r="A348" s="48"/>
      <c r="B348" s="49"/>
      <c r="C348" s="57"/>
      <c r="D348" s="57"/>
      <c r="E348" s="57"/>
      <c r="F348" s="57"/>
      <c r="G348" s="51"/>
      <c r="H348" s="52">
        <f t="shared" si="17"/>
        <v>0</v>
      </c>
      <c r="I348" s="53" t="e">
        <f t="shared" si="18"/>
        <v>#DIV/0!</v>
      </c>
      <c r="J348" s="54" t="e">
        <f t="shared" si="16"/>
        <v>#DIV/0!</v>
      </c>
      <c r="K348" s="61"/>
    </row>
    <row r="349" spans="1:11" ht="18" customHeight="1">
      <c r="A349" s="60"/>
      <c r="B349" s="49"/>
      <c r="C349" s="57"/>
      <c r="D349" s="57"/>
      <c r="E349" s="57"/>
      <c r="F349" s="57"/>
      <c r="G349" s="51"/>
      <c r="H349" s="52">
        <f t="shared" si="17"/>
        <v>0</v>
      </c>
      <c r="I349" s="53" t="e">
        <f t="shared" si="18"/>
        <v>#DIV/0!</v>
      </c>
      <c r="J349" s="54" t="e">
        <f t="shared" si="16"/>
        <v>#DIV/0!</v>
      </c>
      <c r="K349" s="61"/>
    </row>
    <row r="350" spans="1:11" ht="18" customHeight="1">
      <c r="A350" s="60"/>
      <c r="B350" s="49"/>
      <c r="C350" s="57"/>
      <c r="D350" s="57"/>
      <c r="E350" s="57"/>
      <c r="F350" s="57"/>
      <c r="G350" s="51"/>
      <c r="H350" s="52">
        <f t="shared" si="17"/>
        <v>0</v>
      </c>
      <c r="I350" s="53" t="e">
        <f t="shared" si="18"/>
        <v>#DIV/0!</v>
      </c>
      <c r="J350" s="54" t="e">
        <f t="shared" si="16"/>
        <v>#DIV/0!</v>
      </c>
      <c r="K350" s="61"/>
    </row>
    <row r="351" spans="1:11" ht="18" customHeight="1">
      <c r="A351" s="48"/>
      <c r="B351" s="49"/>
      <c r="C351" s="57"/>
      <c r="D351" s="57"/>
      <c r="E351" s="57"/>
      <c r="F351" s="57"/>
      <c r="G351" s="51"/>
      <c r="H351" s="52">
        <f t="shared" si="17"/>
        <v>0</v>
      </c>
      <c r="I351" s="53" t="e">
        <f t="shared" si="18"/>
        <v>#DIV/0!</v>
      </c>
      <c r="J351" s="54" t="e">
        <f t="shared" si="16"/>
        <v>#DIV/0!</v>
      </c>
      <c r="K351" s="61"/>
    </row>
    <row r="352" spans="1:11" ht="18" customHeight="1">
      <c r="A352" s="60"/>
      <c r="B352" s="49"/>
      <c r="C352" s="57"/>
      <c r="D352" s="57"/>
      <c r="E352" s="57"/>
      <c r="F352" s="57"/>
      <c r="G352" s="51"/>
      <c r="H352" s="52">
        <f t="shared" si="17"/>
        <v>0</v>
      </c>
      <c r="I352" s="53" t="e">
        <f t="shared" si="18"/>
        <v>#DIV/0!</v>
      </c>
      <c r="J352" s="54" t="e">
        <f t="shared" si="16"/>
        <v>#DIV/0!</v>
      </c>
      <c r="K352" s="61"/>
    </row>
    <row r="353" spans="1:11" ht="18" customHeight="1">
      <c r="A353" s="60"/>
      <c r="B353" s="49"/>
      <c r="C353" s="57"/>
      <c r="D353" s="57"/>
      <c r="E353" s="57"/>
      <c r="F353" s="57"/>
      <c r="G353" s="51"/>
      <c r="H353" s="52">
        <f t="shared" si="17"/>
        <v>0</v>
      </c>
      <c r="I353" s="53" t="e">
        <f t="shared" si="18"/>
        <v>#DIV/0!</v>
      </c>
      <c r="J353" s="54" t="e">
        <f t="shared" si="16"/>
        <v>#DIV/0!</v>
      </c>
      <c r="K353" s="61"/>
    </row>
    <row r="354" spans="1:11" ht="18" customHeight="1">
      <c r="A354" s="48"/>
      <c r="B354" s="49"/>
      <c r="C354" s="57"/>
      <c r="D354" s="57"/>
      <c r="E354" s="57"/>
      <c r="F354" s="57"/>
      <c r="G354" s="51"/>
      <c r="H354" s="52">
        <f t="shared" si="17"/>
        <v>0</v>
      </c>
      <c r="I354" s="53" t="e">
        <f t="shared" si="18"/>
        <v>#DIV/0!</v>
      </c>
      <c r="J354" s="54" t="e">
        <f t="shared" si="16"/>
        <v>#DIV/0!</v>
      </c>
      <c r="K354" s="61"/>
    </row>
    <row r="355" spans="1:11" ht="18" customHeight="1">
      <c r="A355" s="60"/>
      <c r="B355" s="49"/>
      <c r="C355" s="57"/>
      <c r="D355" s="57"/>
      <c r="E355" s="57"/>
      <c r="F355" s="57"/>
      <c r="G355" s="51"/>
      <c r="H355" s="52">
        <f t="shared" si="17"/>
        <v>0</v>
      </c>
      <c r="I355" s="53" t="e">
        <f t="shared" si="18"/>
        <v>#DIV/0!</v>
      </c>
      <c r="J355" s="54" t="e">
        <f t="shared" si="16"/>
        <v>#DIV/0!</v>
      </c>
      <c r="K355" s="61"/>
    </row>
    <row r="356" spans="1:11" ht="18" customHeight="1">
      <c r="A356" s="60"/>
      <c r="B356" s="49"/>
      <c r="C356" s="57"/>
      <c r="D356" s="57"/>
      <c r="E356" s="57"/>
      <c r="F356" s="57"/>
      <c r="G356" s="51"/>
      <c r="H356" s="52">
        <f t="shared" si="17"/>
        <v>0</v>
      </c>
      <c r="I356" s="53" t="e">
        <f t="shared" si="18"/>
        <v>#DIV/0!</v>
      </c>
      <c r="J356" s="54" t="e">
        <f t="shared" si="16"/>
        <v>#DIV/0!</v>
      </c>
      <c r="K356" s="61"/>
    </row>
    <row r="357" spans="1:11" ht="18" customHeight="1">
      <c r="A357" s="48"/>
      <c r="B357" s="49"/>
      <c r="C357" s="57"/>
      <c r="D357" s="57"/>
      <c r="E357" s="57"/>
      <c r="F357" s="57"/>
      <c r="G357" s="51"/>
      <c r="H357" s="52">
        <f t="shared" si="17"/>
        <v>0</v>
      </c>
      <c r="I357" s="53" t="e">
        <f t="shared" si="18"/>
        <v>#DIV/0!</v>
      </c>
      <c r="J357" s="54" t="e">
        <f t="shared" si="16"/>
        <v>#DIV/0!</v>
      </c>
      <c r="K357" s="61"/>
    </row>
    <row r="358" spans="1:11" ht="18" customHeight="1">
      <c r="A358" s="60"/>
      <c r="B358" s="49"/>
      <c r="C358" s="57"/>
      <c r="D358" s="57"/>
      <c r="E358" s="57"/>
      <c r="F358" s="57"/>
      <c r="G358" s="51"/>
      <c r="H358" s="52">
        <f t="shared" si="17"/>
        <v>0</v>
      </c>
      <c r="I358" s="53" t="e">
        <f t="shared" si="18"/>
        <v>#DIV/0!</v>
      </c>
      <c r="J358" s="54" t="e">
        <f t="shared" si="16"/>
        <v>#DIV/0!</v>
      </c>
      <c r="K358" s="61"/>
    </row>
    <row r="359" spans="1:11" ht="18" customHeight="1">
      <c r="A359" s="60"/>
      <c r="B359" s="49"/>
      <c r="C359" s="57"/>
      <c r="D359" s="57"/>
      <c r="E359" s="57"/>
      <c r="F359" s="57"/>
      <c r="G359" s="51"/>
      <c r="H359" s="52">
        <f t="shared" si="17"/>
        <v>0</v>
      </c>
      <c r="I359" s="53" t="e">
        <f t="shared" si="18"/>
        <v>#DIV/0!</v>
      </c>
      <c r="J359" s="54" t="e">
        <f t="shared" si="16"/>
        <v>#DIV/0!</v>
      </c>
      <c r="K359" s="61"/>
    </row>
    <row r="360" spans="1:11" ht="18" customHeight="1">
      <c r="A360" s="48"/>
      <c r="B360" s="49"/>
      <c r="C360" s="57"/>
      <c r="D360" s="57"/>
      <c r="E360" s="57"/>
      <c r="F360" s="57"/>
      <c r="G360" s="51"/>
      <c r="H360" s="52">
        <f t="shared" si="17"/>
        <v>0</v>
      </c>
      <c r="I360" s="53" t="e">
        <f t="shared" si="18"/>
        <v>#DIV/0!</v>
      </c>
      <c r="J360" s="54" t="e">
        <f t="shared" si="16"/>
        <v>#DIV/0!</v>
      </c>
      <c r="K360" s="61"/>
    </row>
    <row r="361" spans="1:11" ht="18" customHeight="1">
      <c r="A361" s="60"/>
      <c r="B361" s="49"/>
      <c r="C361" s="57"/>
      <c r="D361" s="57"/>
      <c r="E361" s="57"/>
      <c r="F361" s="57"/>
      <c r="G361" s="51"/>
      <c r="H361" s="52">
        <f t="shared" si="17"/>
        <v>0</v>
      </c>
      <c r="I361" s="53" t="e">
        <f t="shared" si="18"/>
        <v>#DIV/0!</v>
      </c>
      <c r="J361" s="54" t="e">
        <f t="shared" si="16"/>
        <v>#DIV/0!</v>
      </c>
      <c r="K361" s="61"/>
    </row>
    <row r="362" spans="1:11" ht="18" customHeight="1">
      <c r="A362" s="60"/>
      <c r="B362" s="49"/>
      <c r="C362" s="57"/>
      <c r="D362" s="57"/>
      <c r="E362" s="57"/>
      <c r="F362" s="57"/>
      <c r="G362" s="51"/>
      <c r="H362" s="52">
        <f t="shared" si="17"/>
        <v>0</v>
      </c>
      <c r="I362" s="53" t="e">
        <f t="shared" si="18"/>
        <v>#DIV/0!</v>
      </c>
      <c r="J362" s="54" t="e">
        <f t="shared" si="16"/>
        <v>#DIV/0!</v>
      </c>
      <c r="K362" s="61"/>
    </row>
    <row r="363" spans="1:11" ht="18" customHeight="1">
      <c r="A363" s="48"/>
      <c r="B363" s="49"/>
      <c r="C363" s="57"/>
      <c r="D363" s="57"/>
      <c r="E363" s="57"/>
      <c r="F363" s="57"/>
      <c r="G363" s="51"/>
      <c r="H363" s="52">
        <f t="shared" si="17"/>
        <v>0</v>
      </c>
      <c r="I363" s="53" t="e">
        <f t="shared" si="18"/>
        <v>#DIV/0!</v>
      </c>
      <c r="J363" s="54" t="e">
        <f t="shared" si="16"/>
        <v>#DIV/0!</v>
      </c>
      <c r="K363" s="61"/>
    </row>
    <row r="364" spans="1:11" ht="18" customHeight="1">
      <c r="A364" s="60"/>
      <c r="B364" s="49"/>
      <c r="C364" s="57"/>
      <c r="D364" s="57"/>
      <c r="E364" s="57"/>
      <c r="F364" s="57"/>
      <c r="G364" s="51"/>
      <c r="H364" s="52">
        <f t="shared" si="17"/>
        <v>0</v>
      </c>
      <c r="I364" s="53" t="e">
        <f t="shared" si="18"/>
        <v>#DIV/0!</v>
      </c>
      <c r="J364" s="54" t="e">
        <f t="shared" si="16"/>
        <v>#DIV/0!</v>
      </c>
      <c r="K364" s="61"/>
    </row>
    <row r="365" spans="1:11" ht="18" customHeight="1">
      <c r="A365" s="60"/>
      <c r="B365" s="49"/>
      <c r="C365" s="57"/>
      <c r="D365" s="57"/>
      <c r="E365" s="57"/>
      <c r="F365" s="57"/>
      <c r="G365" s="51"/>
      <c r="H365" s="52">
        <f t="shared" si="17"/>
        <v>0</v>
      </c>
      <c r="I365" s="53" t="e">
        <f t="shared" si="18"/>
        <v>#DIV/0!</v>
      </c>
      <c r="J365" s="54" t="e">
        <f t="shared" si="16"/>
        <v>#DIV/0!</v>
      </c>
      <c r="K365" s="61"/>
    </row>
    <row r="366" spans="1:11" ht="18" customHeight="1">
      <c r="A366" s="48"/>
      <c r="B366" s="49"/>
      <c r="C366" s="57"/>
      <c r="D366" s="57"/>
      <c r="E366" s="57"/>
      <c r="F366" s="57"/>
      <c r="G366" s="51"/>
      <c r="H366" s="52">
        <f t="shared" si="17"/>
        <v>0</v>
      </c>
      <c r="I366" s="53" t="e">
        <f t="shared" si="18"/>
        <v>#DIV/0!</v>
      </c>
      <c r="J366" s="54" t="e">
        <f t="shared" si="16"/>
        <v>#DIV/0!</v>
      </c>
      <c r="K366" s="61"/>
    </row>
    <row r="367" spans="1:11" ht="18" customHeight="1">
      <c r="A367" s="60"/>
      <c r="B367" s="49"/>
      <c r="C367" s="57"/>
      <c r="D367" s="57"/>
      <c r="E367" s="57"/>
      <c r="F367" s="57"/>
      <c r="G367" s="51"/>
      <c r="H367" s="52">
        <f t="shared" si="17"/>
        <v>0</v>
      </c>
      <c r="I367" s="53" t="e">
        <f t="shared" si="18"/>
        <v>#DIV/0!</v>
      </c>
      <c r="J367" s="54" t="e">
        <f t="shared" si="16"/>
        <v>#DIV/0!</v>
      </c>
      <c r="K367" s="61"/>
    </row>
    <row r="368" spans="1:11" ht="18" customHeight="1">
      <c r="A368" s="60"/>
      <c r="B368" s="49"/>
      <c r="C368" s="57"/>
      <c r="D368" s="57"/>
      <c r="E368" s="57"/>
      <c r="F368" s="57"/>
      <c r="G368" s="51"/>
      <c r="H368" s="52">
        <f t="shared" si="17"/>
        <v>0</v>
      </c>
      <c r="I368" s="53" t="e">
        <f t="shared" si="18"/>
        <v>#DIV/0!</v>
      </c>
      <c r="J368" s="54" t="e">
        <f t="shared" si="16"/>
        <v>#DIV/0!</v>
      </c>
      <c r="K368" s="61"/>
    </row>
    <row r="369" spans="1:11" ht="18" customHeight="1">
      <c r="A369" s="48"/>
      <c r="B369" s="49"/>
      <c r="C369" s="57"/>
      <c r="D369" s="57"/>
      <c r="E369" s="57"/>
      <c r="F369" s="57"/>
      <c r="G369" s="51"/>
      <c r="H369" s="52">
        <f t="shared" si="17"/>
        <v>0</v>
      </c>
      <c r="I369" s="53" t="e">
        <f t="shared" si="18"/>
        <v>#DIV/0!</v>
      </c>
      <c r="J369" s="54" t="e">
        <f t="shared" si="16"/>
        <v>#DIV/0!</v>
      </c>
      <c r="K369" s="61"/>
    </row>
    <row r="370" spans="1:11" ht="18" customHeight="1">
      <c r="A370" s="60"/>
      <c r="B370" s="49"/>
      <c r="C370" s="57"/>
      <c r="D370" s="57"/>
      <c r="E370" s="57"/>
      <c r="F370" s="57"/>
      <c r="G370" s="51"/>
      <c r="H370" s="52">
        <f t="shared" si="17"/>
        <v>0</v>
      </c>
      <c r="I370" s="53" t="e">
        <f t="shared" si="18"/>
        <v>#DIV/0!</v>
      </c>
      <c r="J370" s="54" t="e">
        <f t="shared" si="16"/>
        <v>#DIV/0!</v>
      </c>
      <c r="K370" s="61"/>
    </row>
    <row r="371" spans="1:11" ht="18" customHeight="1">
      <c r="A371" s="60"/>
      <c r="B371" s="49"/>
      <c r="C371" s="57"/>
      <c r="D371" s="57"/>
      <c r="E371" s="57"/>
      <c r="F371" s="57"/>
      <c r="G371" s="51"/>
      <c r="H371" s="52">
        <f t="shared" si="17"/>
        <v>0</v>
      </c>
      <c r="I371" s="53" t="e">
        <f t="shared" si="18"/>
        <v>#DIV/0!</v>
      </c>
      <c r="J371" s="54" t="e">
        <f t="shared" si="16"/>
        <v>#DIV/0!</v>
      </c>
      <c r="K371" s="61"/>
    </row>
    <row r="372" spans="1:11" ht="18" customHeight="1">
      <c r="A372" s="48"/>
      <c r="B372" s="49"/>
      <c r="C372" s="57"/>
      <c r="D372" s="57"/>
      <c r="E372" s="57"/>
      <c r="F372" s="57"/>
      <c r="G372" s="51"/>
      <c r="H372" s="52">
        <f t="shared" si="17"/>
        <v>0</v>
      </c>
      <c r="I372" s="53" t="e">
        <f t="shared" si="18"/>
        <v>#DIV/0!</v>
      </c>
      <c r="J372" s="54" t="e">
        <f t="shared" si="16"/>
        <v>#DIV/0!</v>
      </c>
      <c r="K372" s="61"/>
    </row>
    <row r="373" spans="1:11" ht="18" customHeight="1">
      <c r="A373" s="60"/>
      <c r="B373" s="49"/>
      <c r="C373" s="57"/>
      <c r="D373" s="57"/>
      <c r="E373" s="57"/>
      <c r="F373" s="57"/>
      <c r="G373" s="51"/>
      <c r="H373" s="52">
        <f t="shared" si="17"/>
        <v>0</v>
      </c>
      <c r="I373" s="53" t="e">
        <f t="shared" si="18"/>
        <v>#DIV/0!</v>
      </c>
      <c r="J373" s="54" t="e">
        <f t="shared" si="16"/>
        <v>#DIV/0!</v>
      </c>
      <c r="K373" s="61"/>
    </row>
    <row r="374" spans="1:11" ht="18" customHeight="1">
      <c r="A374" s="60"/>
      <c r="B374" s="49"/>
      <c r="C374" s="57"/>
      <c r="D374" s="57"/>
      <c r="E374" s="57"/>
      <c r="F374" s="57"/>
      <c r="G374" s="51"/>
      <c r="H374" s="52">
        <f t="shared" si="17"/>
        <v>0</v>
      </c>
      <c r="I374" s="53" t="e">
        <f t="shared" si="18"/>
        <v>#DIV/0!</v>
      </c>
      <c r="J374" s="54" t="e">
        <f t="shared" si="16"/>
        <v>#DIV/0!</v>
      </c>
      <c r="K374" s="61"/>
    </row>
    <row r="375" spans="1:11" ht="18" customHeight="1">
      <c r="A375" s="48"/>
      <c r="B375" s="49"/>
      <c r="C375" s="57"/>
      <c r="D375" s="57"/>
      <c r="E375" s="57"/>
      <c r="F375" s="57"/>
      <c r="G375" s="51"/>
      <c r="H375" s="52">
        <f t="shared" si="17"/>
        <v>0</v>
      </c>
      <c r="I375" s="53" t="e">
        <f t="shared" si="18"/>
        <v>#DIV/0!</v>
      </c>
      <c r="J375" s="54" t="e">
        <f t="shared" si="16"/>
        <v>#DIV/0!</v>
      </c>
      <c r="K375" s="61"/>
    </row>
    <row r="376" spans="1:11" ht="18" customHeight="1">
      <c r="A376" s="60"/>
      <c r="B376" s="49"/>
      <c r="C376" s="57"/>
      <c r="D376" s="57"/>
      <c r="E376" s="57"/>
      <c r="F376" s="57"/>
      <c r="G376" s="51"/>
      <c r="H376" s="52">
        <f t="shared" si="17"/>
        <v>0</v>
      </c>
      <c r="I376" s="53" t="e">
        <f t="shared" si="18"/>
        <v>#DIV/0!</v>
      </c>
      <c r="J376" s="54" t="e">
        <f t="shared" si="16"/>
        <v>#DIV/0!</v>
      </c>
      <c r="K376" s="61"/>
    </row>
    <row r="377" spans="1:11" ht="18" customHeight="1">
      <c r="A377" s="60"/>
      <c r="B377" s="49"/>
      <c r="C377" s="57"/>
      <c r="D377" s="57"/>
      <c r="E377" s="57"/>
      <c r="F377" s="57"/>
      <c r="G377" s="51"/>
      <c r="H377" s="52">
        <f t="shared" si="17"/>
        <v>0</v>
      </c>
      <c r="I377" s="53" t="e">
        <f t="shared" si="18"/>
        <v>#DIV/0!</v>
      </c>
      <c r="J377" s="54" t="e">
        <f t="shared" si="16"/>
        <v>#DIV/0!</v>
      </c>
      <c r="K377" s="61"/>
    </row>
    <row r="378" spans="1:11" ht="18" customHeight="1">
      <c r="A378" s="48"/>
      <c r="B378" s="49"/>
      <c r="C378" s="57"/>
      <c r="D378" s="57"/>
      <c r="E378" s="57"/>
      <c r="F378" s="57"/>
      <c r="G378" s="51"/>
      <c r="H378" s="52">
        <f t="shared" si="17"/>
        <v>0</v>
      </c>
      <c r="I378" s="53" t="e">
        <f t="shared" si="18"/>
        <v>#DIV/0!</v>
      </c>
      <c r="J378" s="54" t="e">
        <f t="shared" si="16"/>
        <v>#DIV/0!</v>
      </c>
      <c r="K378" s="61"/>
    </row>
    <row r="379" spans="1:11" ht="18" customHeight="1">
      <c r="A379" s="60"/>
      <c r="B379" s="49"/>
      <c r="C379" s="57"/>
      <c r="D379" s="57"/>
      <c r="E379" s="57"/>
      <c r="F379" s="57"/>
      <c r="G379" s="51"/>
      <c r="H379" s="52">
        <f t="shared" si="17"/>
        <v>0</v>
      </c>
      <c r="I379" s="53" t="e">
        <f t="shared" si="18"/>
        <v>#DIV/0!</v>
      </c>
      <c r="J379" s="54" t="e">
        <f t="shared" si="16"/>
        <v>#DIV/0!</v>
      </c>
      <c r="K379" s="61"/>
    </row>
    <row r="380" spans="1:11" ht="18" customHeight="1">
      <c r="A380" s="60"/>
      <c r="B380" s="49"/>
      <c r="C380" s="57"/>
      <c r="D380" s="57"/>
      <c r="E380" s="57"/>
      <c r="F380" s="57"/>
      <c r="G380" s="51"/>
      <c r="H380" s="52">
        <f t="shared" si="17"/>
        <v>0</v>
      </c>
      <c r="I380" s="53" t="e">
        <f t="shared" si="18"/>
        <v>#DIV/0!</v>
      </c>
      <c r="J380" s="54" t="e">
        <f t="shared" si="16"/>
        <v>#DIV/0!</v>
      </c>
      <c r="K380" s="61"/>
    </row>
    <row r="381" spans="1:11" ht="18" customHeight="1">
      <c r="A381" s="48"/>
      <c r="B381" s="49"/>
      <c r="C381" s="57"/>
      <c r="D381" s="57"/>
      <c r="E381" s="57"/>
      <c r="F381" s="57"/>
      <c r="G381" s="51"/>
      <c r="H381" s="52">
        <f t="shared" si="17"/>
        <v>0</v>
      </c>
      <c r="I381" s="53" t="e">
        <f t="shared" si="18"/>
        <v>#DIV/0!</v>
      </c>
      <c r="J381" s="54" t="e">
        <f t="shared" si="16"/>
        <v>#DIV/0!</v>
      </c>
      <c r="K381" s="61"/>
    </row>
    <row r="382" spans="1:11" ht="18" customHeight="1">
      <c r="A382" s="60"/>
      <c r="B382" s="49"/>
      <c r="C382" s="57"/>
      <c r="D382" s="57"/>
      <c r="E382" s="57"/>
      <c r="F382" s="57"/>
      <c r="G382" s="51"/>
      <c r="H382" s="52">
        <f t="shared" si="17"/>
        <v>0</v>
      </c>
      <c r="I382" s="53" t="e">
        <f t="shared" si="18"/>
        <v>#DIV/0!</v>
      </c>
      <c r="J382" s="54" t="e">
        <f t="shared" si="16"/>
        <v>#DIV/0!</v>
      </c>
      <c r="K382" s="61"/>
    </row>
    <row r="383" spans="1:11" ht="18" customHeight="1">
      <c r="A383" s="60"/>
      <c r="B383" s="49"/>
      <c r="C383" s="57"/>
      <c r="D383" s="57"/>
      <c r="E383" s="57"/>
      <c r="F383" s="57"/>
      <c r="G383" s="51"/>
      <c r="H383" s="52">
        <f t="shared" si="17"/>
        <v>0</v>
      </c>
      <c r="I383" s="53" t="e">
        <f t="shared" si="18"/>
        <v>#DIV/0!</v>
      </c>
      <c r="J383" s="54" t="e">
        <f t="shared" si="16"/>
        <v>#DIV/0!</v>
      </c>
      <c r="K383" s="61"/>
    </row>
    <row r="384" spans="1:11" ht="18" customHeight="1">
      <c r="A384" s="48"/>
      <c r="B384" s="49"/>
      <c r="C384" s="57"/>
      <c r="D384" s="57"/>
      <c r="E384" s="57"/>
      <c r="F384" s="57"/>
      <c r="G384" s="51"/>
      <c r="H384" s="52">
        <f t="shared" si="17"/>
        <v>0</v>
      </c>
      <c r="I384" s="53" t="e">
        <f t="shared" si="18"/>
        <v>#DIV/0!</v>
      </c>
      <c r="J384" s="54" t="e">
        <f t="shared" si="16"/>
        <v>#DIV/0!</v>
      </c>
      <c r="K384" s="61"/>
    </row>
    <row r="385" spans="1:11" ht="18" customHeight="1">
      <c r="A385" s="60"/>
      <c r="B385" s="49"/>
      <c r="C385" s="57"/>
      <c r="D385" s="57"/>
      <c r="E385" s="57"/>
      <c r="F385" s="57"/>
      <c r="G385" s="51"/>
      <c r="H385" s="52">
        <f t="shared" si="17"/>
        <v>0</v>
      </c>
      <c r="I385" s="53" t="e">
        <f t="shared" si="18"/>
        <v>#DIV/0!</v>
      </c>
      <c r="J385" s="54" t="e">
        <f t="shared" si="16"/>
        <v>#DIV/0!</v>
      </c>
      <c r="K385" s="61"/>
    </row>
    <row r="386" spans="1:11" ht="18" customHeight="1">
      <c r="A386" s="60"/>
      <c r="B386" s="49"/>
      <c r="C386" s="57"/>
      <c r="D386" s="57"/>
      <c r="E386" s="57"/>
      <c r="F386" s="57"/>
      <c r="G386" s="51"/>
      <c r="H386" s="52">
        <f t="shared" si="17"/>
        <v>0</v>
      </c>
      <c r="I386" s="53" t="e">
        <f t="shared" si="18"/>
        <v>#DIV/0!</v>
      </c>
      <c r="J386" s="54" t="e">
        <f t="shared" si="16"/>
        <v>#DIV/0!</v>
      </c>
      <c r="K386" s="61"/>
    </row>
    <row r="387" spans="1:11" ht="18" customHeight="1">
      <c r="A387" s="48"/>
      <c r="B387" s="49"/>
      <c r="C387" s="57"/>
      <c r="D387" s="57"/>
      <c r="E387" s="57"/>
      <c r="F387" s="57"/>
      <c r="G387" s="51"/>
      <c r="H387" s="52">
        <f t="shared" si="17"/>
        <v>0</v>
      </c>
      <c r="I387" s="53" t="e">
        <f t="shared" si="18"/>
        <v>#DIV/0!</v>
      </c>
      <c r="J387" s="54" t="e">
        <f aca="true" t="shared" si="19" ref="J387:J450">IF(I387&gt;=19.51,"Nagyarany",IF(I387&gt;=18.51,"Arany",IF(I387&gt;=17.51,"Ezüst",IF(I387&gt;=16.51,"Bronz",IF(I387&gt;=16.01,"Oklevél"," ")))))</f>
        <v>#DIV/0!</v>
      </c>
      <c r="K387" s="61"/>
    </row>
    <row r="388" spans="1:11" ht="18" customHeight="1">
      <c r="A388" s="60"/>
      <c r="B388" s="49"/>
      <c r="C388" s="57"/>
      <c r="D388" s="57"/>
      <c r="E388" s="57"/>
      <c r="F388" s="57"/>
      <c r="G388" s="51"/>
      <c r="H388" s="52">
        <f aca="true" t="shared" si="20" ref="H388:H451">COUNT(C388:G388)</f>
        <v>0</v>
      </c>
      <c r="I388" s="53" t="e">
        <f aca="true" t="shared" si="21" ref="I388:I451">AVERAGE(C388:G388)</f>
        <v>#DIV/0!</v>
      </c>
      <c r="J388" s="54" t="e">
        <f t="shared" si="19"/>
        <v>#DIV/0!</v>
      </c>
      <c r="K388" s="61"/>
    </row>
    <row r="389" spans="1:11" ht="18" customHeight="1">
      <c r="A389" s="60"/>
      <c r="B389" s="49"/>
      <c r="C389" s="57"/>
      <c r="D389" s="57"/>
      <c r="E389" s="57"/>
      <c r="F389" s="57"/>
      <c r="G389" s="51"/>
      <c r="H389" s="52">
        <f t="shared" si="20"/>
        <v>0</v>
      </c>
      <c r="I389" s="53" t="e">
        <f t="shared" si="21"/>
        <v>#DIV/0!</v>
      </c>
      <c r="J389" s="54" t="e">
        <f t="shared" si="19"/>
        <v>#DIV/0!</v>
      </c>
      <c r="K389" s="61"/>
    </row>
    <row r="390" spans="1:11" ht="18" customHeight="1">
      <c r="A390" s="48"/>
      <c r="B390" s="49"/>
      <c r="C390" s="57"/>
      <c r="D390" s="57"/>
      <c r="E390" s="57"/>
      <c r="F390" s="57"/>
      <c r="G390" s="51"/>
      <c r="H390" s="52">
        <f t="shared" si="20"/>
        <v>0</v>
      </c>
      <c r="I390" s="53" t="e">
        <f t="shared" si="21"/>
        <v>#DIV/0!</v>
      </c>
      <c r="J390" s="54" t="e">
        <f t="shared" si="19"/>
        <v>#DIV/0!</v>
      </c>
      <c r="K390" s="61"/>
    </row>
    <row r="391" spans="1:11" ht="18" customHeight="1">
      <c r="A391" s="60"/>
      <c r="B391" s="49"/>
      <c r="C391" s="57"/>
      <c r="D391" s="57"/>
      <c r="E391" s="57"/>
      <c r="F391" s="57"/>
      <c r="G391" s="51"/>
      <c r="H391" s="52">
        <f t="shared" si="20"/>
        <v>0</v>
      </c>
      <c r="I391" s="53" t="e">
        <f t="shared" si="21"/>
        <v>#DIV/0!</v>
      </c>
      <c r="J391" s="54" t="e">
        <f t="shared" si="19"/>
        <v>#DIV/0!</v>
      </c>
      <c r="K391" s="61"/>
    </row>
    <row r="392" spans="1:11" ht="18" customHeight="1">
      <c r="A392" s="60"/>
      <c r="B392" s="49"/>
      <c r="C392" s="57"/>
      <c r="D392" s="57"/>
      <c r="E392" s="57"/>
      <c r="F392" s="57"/>
      <c r="G392" s="51"/>
      <c r="H392" s="52">
        <f t="shared" si="20"/>
        <v>0</v>
      </c>
      <c r="I392" s="53" t="e">
        <f t="shared" si="21"/>
        <v>#DIV/0!</v>
      </c>
      <c r="J392" s="54" t="e">
        <f t="shared" si="19"/>
        <v>#DIV/0!</v>
      </c>
      <c r="K392" s="61"/>
    </row>
    <row r="393" spans="1:11" ht="18" customHeight="1">
      <c r="A393" s="48"/>
      <c r="B393" s="49"/>
      <c r="C393" s="57"/>
      <c r="D393" s="57"/>
      <c r="E393" s="57"/>
      <c r="F393" s="57"/>
      <c r="G393" s="51"/>
      <c r="H393" s="52">
        <f t="shared" si="20"/>
        <v>0</v>
      </c>
      <c r="I393" s="53" t="e">
        <f t="shared" si="21"/>
        <v>#DIV/0!</v>
      </c>
      <c r="J393" s="54" t="e">
        <f t="shared" si="19"/>
        <v>#DIV/0!</v>
      </c>
      <c r="K393" s="61"/>
    </row>
    <row r="394" spans="1:11" ht="18" customHeight="1">
      <c r="A394" s="60"/>
      <c r="B394" s="49"/>
      <c r="C394" s="57"/>
      <c r="D394" s="57"/>
      <c r="E394" s="57"/>
      <c r="F394" s="57"/>
      <c r="G394" s="51"/>
      <c r="H394" s="52">
        <f t="shared" si="20"/>
        <v>0</v>
      </c>
      <c r="I394" s="53" t="e">
        <f t="shared" si="21"/>
        <v>#DIV/0!</v>
      </c>
      <c r="J394" s="54" t="e">
        <f t="shared" si="19"/>
        <v>#DIV/0!</v>
      </c>
      <c r="K394" s="61"/>
    </row>
    <row r="395" spans="1:11" ht="18" customHeight="1">
      <c r="A395" s="60"/>
      <c r="B395" s="49"/>
      <c r="C395" s="57"/>
      <c r="D395" s="57"/>
      <c r="E395" s="57"/>
      <c r="F395" s="57"/>
      <c r="G395" s="51"/>
      <c r="H395" s="52">
        <f t="shared" si="20"/>
        <v>0</v>
      </c>
      <c r="I395" s="53" t="e">
        <f t="shared" si="21"/>
        <v>#DIV/0!</v>
      </c>
      <c r="J395" s="54" t="e">
        <f t="shared" si="19"/>
        <v>#DIV/0!</v>
      </c>
      <c r="K395" s="61"/>
    </row>
    <row r="396" spans="1:11" ht="18" customHeight="1">
      <c r="A396" s="48"/>
      <c r="B396" s="49"/>
      <c r="C396" s="57"/>
      <c r="D396" s="57"/>
      <c r="E396" s="57"/>
      <c r="F396" s="57"/>
      <c r="G396" s="51"/>
      <c r="H396" s="52">
        <f t="shared" si="20"/>
        <v>0</v>
      </c>
      <c r="I396" s="53" t="e">
        <f t="shared" si="21"/>
        <v>#DIV/0!</v>
      </c>
      <c r="J396" s="54" t="e">
        <f t="shared" si="19"/>
        <v>#DIV/0!</v>
      </c>
      <c r="K396" s="61"/>
    </row>
    <row r="397" spans="1:11" ht="18" customHeight="1">
      <c r="A397" s="60"/>
      <c r="B397" s="49"/>
      <c r="C397" s="57"/>
      <c r="D397" s="57"/>
      <c r="E397" s="57"/>
      <c r="F397" s="57"/>
      <c r="G397" s="51"/>
      <c r="H397" s="52">
        <f t="shared" si="20"/>
        <v>0</v>
      </c>
      <c r="I397" s="53" t="e">
        <f t="shared" si="21"/>
        <v>#DIV/0!</v>
      </c>
      <c r="J397" s="54" t="e">
        <f t="shared" si="19"/>
        <v>#DIV/0!</v>
      </c>
      <c r="K397" s="61"/>
    </row>
    <row r="398" spans="1:11" ht="18" customHeight="1">
      <c r="A398" s="60"/>
      <c r="B398" s="49"/>
      <c r="C398" s="57"/>
      <c r="D398" s="57"/>
      <c r="E398" s="57"/>
      <c r="F398" s="57"/>
      <c r="G398" s="51"/>
      <c r="H398" s="52">
        <f t="shared" si="20"/>
        <v>0</v>
      </c>
      <c r="I398" s="53" t="e">
        <f t="shared" si="21"/>
        <v>#DIV/0!</v>
      </c>
      <c r="J398" s="54" t="e">
        <f t="shared" si="19"/>
        <v>#DIV/0!</v>
      </c>
      <c r="K398" s="61"/>
    </row>
    <row r="399" spans="1:11" ht="18" customHeight="1">
      <c r="A399" s="48"/>
      <c r="B399" s="49"/>
      <c r="C399" s="57"/>
      <c r="D399" s="57"/>
      <c r="E399" s="57"/>
      <c r="F399" s="57"/>
      <c r="G399" s="51"/>
      <c r="H399" s="52">
        <f t="shared" si="20"/>
        <v>0</v>
      </c>
      <c r="I399" s="53" t="e">
        <f t="shared" si="21"/>
        <v>#DIV/0!</v>
      </c>
      <c r="J399" s="54" t="e">
        <f t="shared" si="19"/>
        <v>#DIV/0!</v>
      </c>
      <c r="K399" s="61"/>
    </row>
    <row r="400" spans="1:11" ht="18" customHeight="1">
      <c r="A400" s="60"/>
      <c r="B400" s="49"/>
      <c r="C400" s="57"/>
      <c r="D400" s="57"/>
      <c r="E400" s="57"/>
      <c r="F400" s="57"/>
      <c r="G400" s="51"/>
      <c r="H400" s="52">
        <f t="shared" si="20"/>
        <v>0</v>
      </c>
      <c r="I400" s="53" t="e">
        <f t="shared" si="21"/>
        <v>#DIV/0!</v>
      </c>
      <c r="J400" s="54" t="e">
        <f t="shared" si="19"/>
        <v>#DIV/0!</v>
      </c>
      <c r="K400" s="61"/>
    </row>
    <row r="401" spans="1:11" ht="18" customHeight="1">
      <c r="A401" s="60"/>
      <c r="B401" s="49"/>
      <c r="C401" s="57"/>
      <c r="D401" s="57"/>
      <c r="E401" s="57"/>
      <c r="F401" s="57"/>
      <c r="G401" s="51"/>
      <c r="H401" s="52">
        <f t="shared" si="20"/>
        <v>0</v>
      </c>
      <c r="I401" s="53" t="e">
        <f t="shared" si="21"/>
        <v>#DIV/0!</v>
      </c>
      <c r="J401" s="54" t="e">
        <f t="shared" si="19"/>
        <v>#DIV/0!</v>
      </c>
      <c r="K401" s="61"/>
    </row>
    <row r="402" spans="1:11" ht="18" customHeight="1">
      <c r="A402" s="48"/>
      <c r="B402" s="49"/>
      <c r="C402" s="57"/>
      <c r="D402" s="57"/>
      <c r="E402" s="57"/>
      <c r="F402" s="57"/>
      <c r="G402" s="51"/>
      <c r="H402" s="52">
        <f t="shared" si="20"/>
        <v>0</v>
      </c>
      <c r="I402" s="53" t="e">
        <f t="shared" si="21"/>
        <v>#DIV/0!</v>
      </c>
      <c r="J402" s="54" t="e">
        <f t="shared" si="19"/>
        <v>#DIV/0!</v>
      </c>
      <c r="K402" s="61"/>
    </row>
    <row r="403" spans="1:11" ht="18" customHeight="1">
      <c r="A403" s="60"/>
      <c r="B403" s="49"/>
      <c r="C403" s="57"/>
      <c r="D403" s="57"/>
      <c r="E403" s="57"/>
      <c r="F403" s="57"/>
      <c r="G403" s="51"/>
      <c r="H403" s="52">
        <f t="shared" si="20"/>
        <v>0</v>
      </c>
      <c r="I403" s="53" t="e">
        <f t="shared" si="21"/>
        <v>#DIV/0!</v>
      </c>
      <c r="J403" s="54" t="e">
        <f t="shared" si="19"/>
        <v>#DIV/0!</v>
      </c>
      <c r="K403" s="61"/>
    </row>
    <row r="404" spans="1:11" ht="18" customHeight="1">
      <c r="A404" s="60"/>
      <c r="B404" s="49"/>
      <c r="C404" s="57"/>
      <c r="D404" s="57"/>
      <c r="E404" s="57"/>
      <c r="F404" s="57"/>
      <c r="G404" s="51"/>
      <c r="H404" s="52">
        <f t="shared" si="20"/>
        <v>0</v>
      </c>
      <c r="I404" s="53" t="e">
        <f t="shared" si="21"/>
        <v>#DIV/0!</v>
      </c>
      <c r="J404" s="54" t="e">
        <f t="shared" si="19"/>
        <v>#DIV/0!</v>
      </c>
      <c r="K404" s="61"/>
    </row>
    <row r="405" spans="1:11" ht="18" customHeight="1">
      <c r="A405" s="48"/>
      <c r="B405" s="49"/>
      <c r="C405" s="57"/>
      <c r="D405" s="57"/>
      <c r="E405" s="57"/>
      <c r="F405" s="57"/>
      <c r="G405" s="51"/>
      <c r="H405" s="52">
        <f t="shared" si="20"/>
        <v>0</v>
      </c>
      <c r="I405" s="53" t="e">
        <f t="shared" si="21"/>
        <v>#DIV/0!</v>
      </c>
      <c r="J405" s="54" t="e">
        <f t="shared" si="19"/>
        <v>#DIV/0!</v>
      </c>
      <c r="K405" s="61"/>
    </row>
    <row r="406" spans="1:11" ht="18" customHeight="1">
      <c r="A406" s="60"/>
      <c r="B406" s="49"/>
      <c r="C406" s="57"/>
      <c r="D406" s="57"/>
      <c r="E406" s="57"/>
      <c r="F406" s="57"/>
      <c r="G406" s="51"/>
      <c r="H406" s="52">
        <f t="shared" si="20"/>
        <v>0</v>
      </c>
      <c r="I406" s="53" t="e">
        <f t="shared" si="21"/>
        <v>#DIV/0!</v>
      </c>
      <c r="J406" s="54" t="e">
        <f t="shared" si="19"/>
        <v>#DIV/0!</v>
      </c>
      <c r="K406" s="61"/>
    </row>
    <row r="407" spans="1:11" ht="18" customHeight="1">
      <c r="A407" s="60"/>
      <c r="B407" s="49"/>
      <c r="C407" s="57"/>
      <c r="D407" s="57"/>
      <c r="E407" s="57"/>
      <c r="F407" s="57"/>
      <c r="G407" s="51"/>
      <c r="H407" s="52">
        <f t="shared" si="20"/>
        <v>0</v>
      </c>
      <c r="I407" s="53" t="e">
        <f t="shared" si="21"/>
        <v>#DIV/0!</v>
      </c>
      <c r="J407" s="54" t="e">
        <f t="shared" si="19"/>
        <v>#DIV/0!</v>
      </c>
      <c r="K407" s="61"/>
    </row>
    <row r="408" spans="1:11" ht="18" customHeight="1">
      <c r="A408" s="48"/>
      <c r="B408" s="49"/>
      <c r="C408" s="57"/>
      <c r="D408" s="57"/>
      <c r="E408" s="57"/>
      <c r="F408" s="57"/>
      <c r="G408" s="51"/>
      <c r="H408" s="52">
        <f t="shared" si="20"/>
        <v>0</v>
      </c>
      <c r="I408" s="53" t="e">
        <f t="shared" si="21"/>
        <v>#DIV/0!</v>
      </c>
      <c r="J408" s="54" t="e">
        <f t="shared" si="19"/>
        <v>#DIV/0!</v>
      </c>
      <c r="K408" s="61"/>
    </row>
    <row r="409" spans="1:11" ht="18" customHeight="1">
      <c r="A409" s="60"/>
      <c r="B409" s="49"/>
      <c r="C409" s="57"/>
      <c r="D409" s="57"/>
      <c r="E409" s="57"/>
      <c r="F409" s="57"/>
      <c r="G409" s="51"/>
      <c r="H409" s="52">
        <f t="shared" si="20"/>
        <v>0</v>
      </c>
      <c r="I409" s="53" t="e">
        <f t="shared" si="21"/>
        <v>#DIV/0!</v>
      </c>
      <c r="J409" s="54" t="e">
        <f t="shared" si="19"/>
        <v>#DIV/0!</v>
      </c>
      <c r="K409" s="61"/>
    </row>
    <row r="410" spans="1:11" ht="18" customHeight="1">
      <c r="A410" s="60"/>
      <c r="B410" s="49"/>
      <c r="C410" s="57"/>
      <c r="D410" s="57"/>
      <c r="E410" s="57"/>
      <c r="F410" s="57"/>
      <c r="G410" s="51"/>
      <c r="H410" s="52">
        <f t="shared" si="20"/>
        <v>0</v>
      </c>
      <c r="I410" s="53" t="e">
        <f t="shared" si="21"/>
        <v>#DIV/0!</v>
      </c>
      <c r="J410" s="54" t="e">
        <f t="shared" si="19"/>
        <v>#DIV/0!</v>
      </c>
      <c r="K410" s="61"/>
    </row>
    <row r="411" spans="1:11" ht="18" customHeight="1">
      <c r="A411" s="48"/>
      <c r="B411" s="49"/>
      <c r="C411" s="57"/>
      <c r="D411" s="57"/>
      <c r="E411" s="57"/>
      <c r="F411" s="57"/>
      <c r="G411" s="51"/>
      <c r="H411" s="52">
        <f t="shared" si="20"/>
        <v>0</v>
      </c>
      <c r="I411" s="53" t="e">
        <f t="shared" si="21"/>
        <v>#DIV/0!</v>
      </c>
      <c r="J411" s="54" t="e">
        <f t="shared" si="19"/>
        <v>#DIV/0!</v>
      </c>
      <c r="K411" s="61"/>
    </row>
    <row r="412" spans="1:11" ht="18" customHeight="1">
      <c r="A412" s="60"/>
      <c r="B412" s="49"/>
      <c r="C412" s="57"/>
      <c r="D412" s="57"/>
      <c r="E412" s="57"/>
      <c r="F412" s="57"/>
      <c r="G412" s="51"/>
      <c r="H412" s="52">
        <f t="shared" si="20"/>
        <v>0</v>
      </c>
      <c r="I412" s="53" t="e">
        <f t="shared" si="21"/>
        <v>#DIV/0!</v>
      </c>
      <c r="J412" s="54" t="e">
        <f t="shared" si="19"/>
        <v>#DIV/0!</v>
      </c>
      <c r="K412" s="61"/>
    </row>
    <row r="413" spans="1:11" ht="18" customHeight="1">
      <c r="A413" s="60"/>
      <c r="B413" s="49"/>
      <c r="C413" s="57"/>
      <c r="D413" s="57"/>
      <c r="E413" s="57"/>
      <c r="F413" s="57"/>
      <c r="G413" s="51"/>
      <c r="H413" s="52">
        <f t="shared" si="20"/>
        <v>0</v>
      </c>
      <c r="I413" s="53" t="e">
        <f t="shared" si="21"/>
        <v>#DIV/0!</v>
      </c>
      <c r="J413" s="54" t="e">
        <f t="shared" si="19"/>
        <v>#DIV/0!</v>
      </c>
      <c r="K413" s="61"/>
    </row>
    <row r="414" spans="1:11" ht="18" customHeight="1">
      <c r="A414" s="48"/>
      <c r="B414" s="49"/>
      <c r="C414" s="57"/>
      <c r="D414" s="57"/>
      <c r="E414" s="57"/>
      <c r="F414" s="57"/>
      <c r="G414" s="51"/>
      <c r="H414" s="52">
        <f t="shared" si="20"/>
        <v>0</v>
      </c>
      <c r="I414" s="53" t="e">
        <f t="shared" si="21"/>
        <v>#DIV/0!</v>
      </c>
      <c r="J414" s="54" t="e">
        <f t="shared" si="19"/>
        <v>#DIV/0!</v>
      </c>
      <c r="K414" s="61"/>
    </row>
    <row r="415" spans="1:11" ht="18" customHeight="1">
      <c r="A415" s="60"/>
      <c r="B415" s="49"/>
      <c r="C415" s="57"/>
      <c r="D415" s="57"/>
      <c r="E415" s="57"/>
      <c r="F415" s="57"/>
      <c r="G415" s="51"/>
      <c r="H415" s="52">
        <f t="shared" si="20"/>
        <v>0</v>
      </c>
      <c r="I415" s="53" t="e">
        <f t="shared" si="21"/>
        <v>#DIV/0!</v>
      </c>
      <c r="J415" s="54" t="e">
        <f t="shared" si="19"/>
        <v>#DIV/0!</v>
      </c>
      <c r="K415" s="61"/>
    </row>
    <row r="416" spans="1:11" ht="18" customHeight="1">
      <c r="A416" s="60"/>
      <c r="B416" s="49"/>
      <c r="C416" s="57"/>
      <c r="D416" s="57"/>
      <c r="E416" s="57"/>
      <c r="F416" s="57"/>
      <c r="G416" s="51"/>
      <c r="H416" s="52">
        <f t="shared" si="20"/>
        <v>0</v>
      </c>
      <c r="I416" s="53" t="e">
        <f t="shared" si="21"/>
        <v>#DIV/0!</v>
      </c>
      <c r="J416" s="54" t="e">
        <f t="shared" si="19"/>
        <v>#DIV/0!</v>
      </c>
      <c r="K416" s="61"/>
    </row>
    <row r="417" spans="1:11" ht="18" customHeight="1">
      <c r="A417" s="48"/>
      <c r="B417" s="49"/>
      <c r="C417" s="57"/>
      <c r="D417" s="57"/>
      <c r="E417" s="57"/>
      <c r="F417" s="57"/>
      <c r="G417" s="51"/>
      <c r="H417" s="52">
        <f t="shared" si="20"/>
        <v>0</v>
      </c>
      <c r="I417" s="53" t="e">
        <f t="shared" si="21"/>
        <v>#DIV/0!</v>
      </c>
      <c r="J417" s="54" t="e">
        <f t="shared" si="19"/>
        <v>#DIV/0!</v>
      </c>
      <c r="K417" s="61"/>
    </row>
    <row r="418" spans="1:11" ht="18" customHeight="1">
      <c r="A418" s="60"/>
      <c r="B418" s="49"/>
      <c r="C418" s="57"/>
      <c r="D418" s="57"/>
      <c r="E418" s="57"/>
      <c r="F418" s="57"/>
      <c r="G418" s="51"/>
      <c r="H418" s="52">
        <f t="shared" si="20"/>
        <v>0</v>
      </c>
      <c r="I418" s="53" t="e">
        <f t="shared" si="21"/>
        <v>#DIV/0!</v>
      </c>
      <c r="J418" s="54" t="e">
        <f t="shared" si="19"/>
        <v>#DIV/0!</v>
      </c>
      <c r="K418" s="61"/>
    </row>
    <row r="419" spans="1:11" ht="18" customHeight="1">
      <c r="A419" s="60"/>
      <c r="B419" s="49"/>
      <c r="C419" s="57"/>
      <c r="D419" s="57"/>
      <c r="E419" s="57"/>
      <c r="F419" s="57"/>
      <c r="G419" s="51"/>
      <c r="H419" s="52">
        <f t="shared" si="20"/>
        <v>0</v>
      </c>
      <c r="I419" s="53" t="e">
        <f t="shared" si="21"/>
        <v>#DIV/0!</v>
      </c>
      <c r="J419" s="54" t="e">
        <f t="shared" si="19"/>
        <v>#DIV/0!</v>
      </c>
      <c r="K419" s="61"/>
    </row>
    <row r="420" spans="1:11" ht="18" customHeight="1">
      <c r="A420" s="48"/>
      <c r="B420" s="49"/>
      <c r="C420" s="57"/>
      <c r="D420" s="57"/>
      <c r="E420" s="57"/>
      <c r="F420" s="57"/>
      <c r="G420" s="51"/>
      <c r="H420" s="52">
        <f t="shared" si="20"/>
        <v>0</v>
      </c>
      <c r="I420" s="53" t="e">
        <f t="shared" si="21"/>
        <v>#DIV/0!</v>
      </c>
      <c r="J420" s="54" t="e">
        <f t="shared" si="19"/>
        <v>#DIV/0!</v>
      </c>
      <c r="K420" s="61"/>
    </row>
    <row r="421" spans="1:11" ht="18" customHeight="1">
      <c r="A421" s="60"/>
      <c r="B421" s="49"/>
      <c r="C421" s="57"/>
      <c r="D421" s="57"/>
      <c r="E421" s="57"/>
      <c r="F421" s="57"/>
      <c r="G421" s="51"/>
      <c r="H421" s="52">
        <f t="shared" si="20"/>
        <v>0</v>
      </c>
      <c r="I421" s="53" t="e">
        <f t="shared" si="21"/>
        <v>#DIV/0!</v>
      </c>
      <c r="J421" s="54" t="e">
        <f t="shared" si="19"/>
        <v>#DIV/0!</v>
      </c>
      <c r="K421" s="61"/>
    </row>
    <row r="422" spans="1:11" ht="18" customHeight="1">
      <c r="A422" s="60"/>
      <c r="B422" s="49"/>
      <c r="C422" s="57"/>
      <c r="D422" s="57"/>
      <c r="E422" s="57"/>
      <c r="F422" s="57"/>
      <c r="G422" s="51"/>
      <c r="H422" s="52">
        <f t="shared" si="20"/>
        <v>0</v>
      </c>
      <c r="I422" s="53" t="e">
        <f t="shared" si="21"/>
        <v>#DIV/0!</v>
      </c>
      <c r="J422" s="54" t="e">
        <f t="shared" si="19"/>
        <v>#DIV/0!</v>
      </c>
      <c r="K422" s="61"/>
    </row>
    <row r="423" spans="1:14" s="69" customFormat="1" ht="18" customHeight="1">
      <c r="A423" s="64"/>
      <c r="B423" s="65"/>
      <c r="C423" s="66"/>
      <c r="D423" s="66"/>
      <c r="E423" s="66"/>
      <c r="F423" s="66"/>
      <c r="G423" s="67"/>
      <c r="H423" s="52">
        <f t="shared" si="20"/>
        <v>0</v>
      </c>
      <c r="I423" s="53" t="e">
        <f t="shared" si="21"/>
        <v>#DIV/0!</v>
      </c>
      <c r="J423" s="54" t="e">
        <f t="shared" si="19"/>
        <v>#DIV/0!</v>
      </c>
      <c r="K423" s="61"/>
      <c r="L423" s="68"/>
      <c r="M423" s="68"/>
      <c r="N423" s="68"/>
    </row>
    <row r="424" spans="1:11" ht="18" customHeight="1">
      <c r="A424" s="60"/>
      <c r="B424" s="49"/>
      <c r="C424" s="57"/>
      <c r="D424" s="57"/>
      <c r="E424" s="57"/>
      <c r="F424" s="57"/>
      <c r="G424" s="51"/>
      <c r="H424" s="52">
        <f t="shared" si="20"/>
        <v>0</v>
      </c>
      <c r="I424" s="53" t="e">
        <f t="shared" si="21"/>
        <v>#DIV/0!</v>
      </c>
      <c r="J424" s="54" t="e">
        <f t="shared" si="19"/>
        <v>#DIV/0!</v>
      </c>
      <c r="K424" s="61"/>
    </row>
    <row r="425" spans="1:11" ht="18" customHeight="1">
      <c r="A425" s="60"/>
      <c r="B425" s="49"/>
      <c r="C425" s="57"/>
      <c r="D425" s="57"/>
      <c r="E425" s="57"/>
      <c r="F425" s="57"/>
      <c r="G425" s="51"/>
      <c r="H425" s="52">
        <f t="shared" si="20"/>
        <v>0</v>
      </c>
      <c r="I425" s="53" t="e">
        <f t="shared" si="21"/>
        <v>#DIV/0!</v>
      </c>
      <c r="J425" s="54" t="e">
        <f t="shared" si="19"/>
        <v>#DIV/0!</v>
      </c>
      <c r="K425" s="61"/>
    </row>
    <row r="426" spans="1:11" ht="18" customHeight="1">
      <c r="A426" s="48"/>
      <c r="B426" s="49"/>
      <c r="C426" s="57"/>
      <c r="D426" s="57"/>
      <c r="E426" s="57"/>
      <c r="F426" s="57"/>
      <c r="G426" s="51"/>
      <c r="H426" s="52">
        <f t="shared" si="20"/>
        <v>0</v>
      </c>
      <c r="I426" s="53" t="e">
        <f t="shared" si="21"/>
        <v>#DIV/0!</v>
      </c>
      <c r="J426" s="54" t="e">
        <f t="shared" si="19"/>
        <v>#DIV/0!</v>
      </c>
      <c r="K426" s="61"/>
    </row>
    <row r="427" spans="1:11" ht="18" customHeight="1">
      <c r="A427" s="60"/>
      <c r="B427" s="49"/>
      <c r="C427" s="57"/>
      <c r="D427" s="57"/>
      <c r="E427" s="57"/>
      <c r="F427" s="57"/>
      <c r="G427" s="51"/>
      <c r="H427" s="52">
        <f t="shared" si="20"/>
        <v>0</v>
      </c>
      <c r="I427" s="53" t="e">
        <f t="shared" si="21"/>
        <v>#DIV/0!</v>
      </c>
      <c r="J427" s="54" t="e">
        <f t="shared" si="19"/>
        <v>#DIV/0!</v>
      </c>
      <c r="K427" s="61"/>
    </row>
    <row r="428" spans="1:11" ht="18" customHeight="1">
      <c r="A428" s="60"/>
      <c r="B428" s="49"/>
      <c r="C428" s="57"/>
      <c r="D428" s="57"/>
      <c r="E428" s="57"/>
      <c r="F428" s="57"/>
      <c r="G428" s="51"/>
      <c r="H428" s="52">
        <f t="shared" si="20"/>
        <v>0</v>
      </c>
      <c r="I428" s="53" t="e">
        <f t="shared" si="21"/>
        <v>#DIV/0!</v>
      </c>
      <c r="J428" s="54" t="e">
        <f t="shared" si="19"/>
        <v>#DIV/0!</v>
      </c>
      <c r="K428" s="61"/>
    </row>
    <row r="429" spans="1:11" ht="18" customHeight="1">
      <c r="A429" s="48"/>
      <c r="B429" s="49"/>
      <c r="C429" s="57"/>
      <c r="D429" s="57"/>
      <c r="E429" s="57"/>
      <c r="F429" s="57"/>
      <c r="G429" s="51"/>
      <c r="H429" s="52">
        <f t="shared" si="20"/>
        <v>0</v>
      </c>
      <c r="I429" s="53" t="e">
        <f t="shared" si="21"/>
        <v>#DIV/0!</v>
      </c>
      <c r="J429" s="54" t="e">
        <f t="shared" si="19"/>
        <v>#DIV/0!</v>
      </c>
      <c r="K429" s="61"/>
    </row>
    <row r="430" spans="1:11" ht="18" customHeight="1">
      <c r="A430" s="60"/>
      <c r="B430" s="49"/>
      <c r="C430" s="57"/>
      <c r="D430" s="57"/>
      <c r="E430" s="57"/>
      <c r="F430" s="57"/>
      <c r="G430" s="51"/>
      <c r="H430" s="52">
        <f t="shared" si="20"/>
        <v>0</v>
      </c>
      <c r="I430" s="53" t="e">
        <f t="shared" si="21"/>
        <v>#DIV/0!</v>
      </c>
      <c r="J430" s="54" t="e">
        <f t="shared" si="19"/>
        <v>#DIV/0!</v>
      </c>
      <c r="K430" s="61"/>
    </row>
    <row r="431" spans="1:11" ht="18" customHeight="1">
      <c r="A431" s="60"/>
      <c r="B431" s="49"/>
      <c r="C431" s="57"/>
      <c r="D431" s="57"/>
      <c r="E431" s="57"/>
      <c r="F431" s="57"/>
      <c r="G431" s="51"/>
      <c r="H431" s="52">
        <f t="shared" si="20"/>
        <v>0</v>
      </c>
      <c r="I431" s="53" t="e">
        <f t="shared" si="21"/>
        <v>#DIV/0!</v>
      </c>
      <c r="J431" s="54" t="e">
        <f t="shared" si="19"/>
        <v>#DIV/0!</v>
      </c>
      <c r="K431" s="61"/>
    </row>
    <row r="432" spans="1:11" ht="18" customHeight="1">
      <c r="A432" s="48"/>
      <c r="B432" s="49"/>
      <c r="C432" s="57"/>
      <c r="D432" s="57"/>
      <c r="E432" s="57"/>
      <c r="F432" s="57"/>
      <c r="G432" s="51"/>
      <c r="H432" s="52">
        <f t="shared" si="20"/>
        <v>0</v>
      </c>
      <c r="I432" s="53" t="e">
        <f t="shared" si="21"/>
        <v>#DIV/0!</v>
      </c>
      <c r="J432" s="54" t="e">
        <f t="shared" si="19"/>
        <v>#DIV/0!</v>
      </c>
      <c r="K432" s="61"/>
    </row>
    <row r="433" spans="1:11" ht="18" customHeight="1">
      <c r="A433" s="60"/>
      <c r="B433" s="49"/>
      <c r="C433" s="57"/>
      <c r="D433" s="57"/>
      <c r="E433" s="57"/>
      <c r="F433" s="57"/>
      <c r="G433" s="51"/>
      <c r="H433" s="52">
        <f t="shared" si="20"/>
        <v>0</v>
      </c>
      <c r="I433" s="53" t="e">
        <f t="shared" si="21"/>
        <v>#DIV/0!</v>
      </c>
      <c r="J433" s="54" t="e">
        <f t="shared" si="19"/>
        <v>#DIV/0!</v>
      </c>
      <c r="K433" s="61"/>
    </row>
    <row r="434" spans="1:11" ht="18" customHeight="1">
      <c r="A434" s="60"/>
      <c r="B434" s="49"/>
      <c r="C434" s="57"/>
      <c r="D434" s="57"/>
      <c r="E434" s="57"/>
      <c r="F434" s="57"/>
      <c r="G434" s="51"/>
      <c r="H434" s="52">
        <f t="shared" si="20"/>
        <v>0</v>
      </c>
      <c r="I434" s="53" t="e">
        <f t="shared" si="21"/>
        <v>#DIV/0!</v>
      </c>
      <c r="J434" s="54" t="e">
        <f t="shared" si="19"/>
        <v>#DIV/0!</v>
      </c>
      <c r="K434" s="61"/>
    </row>
    <row r="435" spans="1:11" ht="18" customHeight="1">
      <c r="A435" s="48"/>
      <c r="B435" s="49"/>
      <c r="C435" s="57"/>
      <c r="D435" s="57"/>
      <c r="E435" s="57"/>
      <c r="F435" s="57"/>
      <c r="G435" s="51"/>
      <c r="H435" s="52">
        <f t="shared" si="20"/>
        <v>0</v>
      </c>
      <c r="I435" s="53" t="e">
        <f t="shared" si="21"/>
        <v>#DIV/0!</v>
      </c>
      <c r="J435" s="54" t="e">
        <f t="shared" si="19"/>
        <v>#DIV/0!</v>
      </c>
      <c r="K435" s="61"/>
    </row>
    <row r="436" spans="1:11" ht="18" customHeight="1">
      <c r="A436" s="60"/>
      <c r="B436" s="49"/>
      <c r="C436" s="57"/>
      <c r="D436" s="57"/>
      <c r="E436" s="57"/>
      <c r="F436" s="57"/>
      <c r="G436" s="51"/>
      <c r="H436" s="52">
        <f t="shared" si="20"/>
        <v>0</v>
      </c>
      <c r="I436" s="53" t="e">
        <f t="shared" si="21"/>
        <v>#DIV/0!</v>
      </c>
      <c r="J436" s="54" t="e">
        <f t="shared" si="19"/>
        <v>#DIV/0!</v>
      </c>
      <c r="K436" s="61"/>
    </row>
    <row r="437" spans="1:11" ht="18" customHeight="1">
      <c r="A437" s="60"/>
      <c r="B437" s="49"/>
      <c r="C437" s="57"/>
      <c r="D437" s="57"/>
      <c r="E437" s="57"/>
      <c r="F437" s="57"/>
      <c r="G437" s="51"/>
      <c r="H437" s="52">
        <f t="shared" si="20"/>
        <v>0</v>
      </c>
      <c r="I437" s="53" t="e">
        <f t="shared" si="21"/>
        <v>#DIV/0!</v>
      </c>
      <c r="J437" s="54" t="e">
        <f t="shared" si="19"/>
        <v>#DIV/0!</v>
      </c>
      <c r="K437" s="61"/>
    </row>
    <row r="438" spans="1:11" ht="18" customHeight="1">
      <c r="A438" s="60"/>
      <c r="B438" s="49"/>
      <c r="C438" s="57"/>
      <c r="D438" s="57"/>
      <c r="E438" s="57"/>
      <c r="F438" s="57"/>
      <c r="G438" s="51"/>
      <c r="H438" s="52">
        <f t="shared" si="20"/>
        <v>0</v>
      </c>
      <c r="I438" s="53" t="e">
        <f t="shared" si="21"/>
        <v>#DIV/0!</v>
      </c>
      <c r="J438" s="54" t="e">
        <f t="shared" si="19"/>
        <v>#DIV/0!</v>
      </c>
      <c r="K438" s="61"/>
    </row>
    <row r="439" spans="1:11" ht="18" customHeight="1">
      <c r="A439" s="48"/>
      <c r="B439" s="49"/>
      <c r="C439" s="57"/>
      <c r="D439" s="57"/>
      <c r="E439" s="57"/>
      <c r="F439" s="57"/>
      <c r="G439" s="51"/>
      <c r="H439" s="52">
        <f t="shared" si="20"/>
        <v>0</v>
      </c>
      <c r="I439" s="53" t="e">
        <f t="shared" si="21"/>
        <v>#DIV/0!</v>
      </c>
      <c r="J439" s="54" t="e">
        <f t="shared" si="19"/>
        <v>#DIV/0!</v>
      </c>
      <c r="K439" s="61"/>
    </row>
    <row r="440" spans="1:11" ht="18" customHeight="1">
      <c r="A440" s="60"/>
      <c r="B440" s="49"/>
      <c r="C440" s="57"/>
      <c r="D440" s="57"/>
      <c r="E440" s="57"/>
      <c r="F440" s="57"/>
      <c r="G440" s="51"/>
      <c r="H440" s="52">
        <f t="shared" si="20"/>
        <v>0</v>
      </c>
      <c r="I440" s="53" t="e">
        <f t="shared" si="21"/>
        <v>#DIV/0!</v>
      </c>
      <c r="J440" s="54" t="e">
        <f t="shared" si="19"/>
        <v>#DIV/0!</v>
      </c>
      <c r="K440" s="61"/>
    </row>
    <row r="441" spans="1:11" ht="18" customHeight="1">
      <c r="A441" s="48"/>
      <c r="B441" s="49"/>
      <c r="C441" s="57"/>
      <c r="D441" s="57"/>
      <c r="E441" s="57"/>
      <c r="F441" s="57"/>
      <c r="G441" s="51"/>
      <c r="H441" s="52">
        <f t="shared" si="20"/>
        <v>0</v>
      </c>
      <c r="I441" s="53" t="e">
        <f t="shared" si="21"/>
        <v>#DIV/0!</v>
      </c>
      <c r="J441" s="54" t="e">
        <f t="shared" si="19"/>
        <v>#DIV/0!</v>
      </c>
      <c r="K441" s="61"/>
    </row>
    <row r="442" spans="1:11" ht="18" customHeight="1">
      <c r="A442" s="60"/>
      <c r="B442" s="49"/>
      <c r="C442" s="57"/>
      <c r="D442" s="57"/>
      <c r="E442" s="57"/>
      <c r="F442" s="57"/>
      <c r="G442" s="51"/>
      <c r="H442" s="52">
        <f t="shared" si="20"/>
        <v>0</v>
      </c>
      <c r="I442" s="53" t="e">
        <f t="shared" si="21"/>
        <v>#DIV/0!</v>
      </c>
      <c r="J442" s="54" t="e">
        <f t="shared" si="19"/>
        <v>#DIV/0!</v>
      </c>
      <c r="K442" s="61"/>
    </row>
    <row r="443" spans="1:11" ht="18" customHeight="1">
      <c r="A443" s="48"/>
      <c r="B443" s="49"/>
      <c r="C443" s="57"/>
      <c r="D443" s="57"/>
      <c r="E443" s="57"/>
      <c r="F443" s="57"/>
      <c r="G443" s="51"/>
      <c r="H443" s="52">
        <f t="shared" si="20"/>
        <v>0</v>
      </c>
      <c r="I443" s="53" t="e">
        <f t="shared" si="21"/>
        <v>#DIV/0!</v>
      </c>
      <c r="J443" s="54" t="e">
        <f t="shared" si="19"/>
        <v>#DIV/0!</v>
      </c>
      <c r="K443" s="61"/>
    </row>
    <row r="444" spans="1:11" ht="18" customHeight="1">
      <c r="A444" s="60"/>
      <c r="B444" s="49"/>
      <c r="C444" s="57"/>
      <c r="D444" s="57"/>
      <c r="E444" s="57"/>
      <c r="F444" s="57"/>
      <c r="G444" s="51"/>
      <c r="H444" s="52">
        <f t="shared" si="20"/>
        <v>0</v>
      </c>
      <c r="I444" s="53" t="e">
        <f t="shared" si="21"/>
        <v>#DIV/0!</v>
      </c>
      <c r="J444" s="54" t="e">
        <f t="shared" si="19"/>
        <v>#DIV/0!</v>
      </c>
      <c r="K444" s="61"/>
    </row>
    <row r="445" spans="1:11" ht="18" customHeight="1">
      <c r="A445" s="48"/>
      <c r="B445" s="49"/>
      <c r="C445" s="57"/>
      <c r="D445" s="57"/>
      <c r="E445" s="57"/>
      <c r="F445" s="57"/>
      <c r="G445" s="51"/>
      <c r="H445" s="52">
        <f t="shared" si="20"/>
        <v>0</v>
      </c>
      <c r="I445" s="53" t="e">
        <f t="shared" si="21"/>
        <v>#DIV/0!</v>
      </c>
      <c r="J445" s="54" t="e">
        <f t="shared" si="19"/>
        <v>#DIV/0!</v>
      </c>
      <c r="K445" s="61"/>
    </row>
    <row r="446" spans="1:11" ht="18" customHeight="1">
      <c r="A446" s="60"/>
      <c r="B446" s="49"/>
      <c r="C446" s="57"/>
      <c r="D446" s="57"/>
      <c r="E446" s="57"/>
      <c r="F446" s="57"/>
      <c r="G446" s="51"/>
      <c r="H446" s="52">
        <f t="shared" si="20"/>
        <v>0</v>
      </c>
      <c r="I446" s="53" t="e">
        <f t="shared" si="21"/>
        <v>#DIV/0!</v>
      </c>
      <c r="J446" s="54" t="e">
        <f t="shared" si="19"/>
        <v>#DIV/0!</v>
      </c>
      <c r="K446" s="61"/>
    </row>
    <row r="447" spans="1:11" ht="18" customHeight="1">
      <c r="A447" s="48"/>
      <c r="B447" s="49"/>
      <c r="C447" s="57"/>
      <c r="D447" s="57"/>
      <c r="E447" s="57"/>
      <c r="F447" s="57"/>
      <c r="G447" s="51"/>
      <c r="H447" s="52">
        <f t="shared" si="20"/>
        <v>0</v>
      </c>
      <c r="I447" s="53" t="e">
        <f t="shared" si="21"/>
        <v>#DIV/0!</v>
      </c>
      <c r="J447" s="54" t="e">
        <f t="shared" si="19"/>
        <v>#DIV/0!</v>
      </c>
      <c r="K447" s="61"/>
    </row>
    <row r="448" spans="1:11" ht="18" customHeight="1">
      <c r="A448" s="60"/>
      <c r="B448" s="49"/>
      <c r="C448" s="57"/>
      <c r="D448" s="57"/>
      <c r="E448" s="57"/>
      <c r="F448" s="57"/>
      <c r="G448" s="51"/>
      <c r="H448" s="52">
        <f t="shared" si="20"/>
        <v>0</v>
      </c>
      <c r="I448" s="53" t="e">
        <f t="shared" si="21"/>
        <v>#DIV/0!</v>
      </c>
      <c r="J448" s="54" t="e">
        <f t="shared" si="19"/>
        <v>#DIV/0!</v>
      </c>
      <c r="K448" s="61"/>
    </row>
    <row r="449" spans="1:11" ht="18" customHeight="1">
      <c r="A449" s="48"/>
      <c r="B449" s="49"/>
      <c r="C449" s="57"/>
      <c r="D449" s="57"/>
      <c r="E449" s="57"/>
      <c r="F449" s="57"/>
      <c r="G449" s="51"/>
      <c r="H449" s="52">
        <f t="shared" si="20"/>
        <v>0</v>
      </c>
      <c r="I449" s="53" t="e">
        <f t="shared" si="21"/>
        <v>#DIV/0!</v>
      </c>
      <c r="J449" s="54" t="e">
        <f t="shared" si="19"/>
        <v>#DIV/0!</v>
      </c>
      <c r="K449" s="61"/>
    </row>
    <row r="450" spans="1:11" ht="18" customHeight="1">
      <c r="A450" s="60"/>
      <c r="B450" s="49"/>
      <c r="C450" s="57"/>
      <c r="D450" s="57"/>
      <c r="E450" s="57"/>
      <c r="F450" s="57"/>
      <c r="G450" s="51"/>
      <c r="H450" s="52">
        <f t="shared" si="20"/>
        <v>0</v>
      </c>
      <c r="I450" s="53" t="e">
        <f t="shared" si="21"/>
        <v>#DIV/0!</v>
      </c>
      <c r="J450" s="54" t="e">
        <f t="shared" si="19"/>
        <v>#DIV/0!</v>
      </c>
      <c r="K450" s="61"/>
    </row>
    <row r="451" spans="1:11" ht="18" customHeight="1">
      <c r="A451" s="48"/>
      <c r="B451" s="49"/>
      <c r="C451" s="57"/>
      <c r="D451" s="57"/>
      <c r="E451" s="57"/>
      <c r="F451" s="57"/>
      <c r="G451" s="51"/>
      <c r="H451" s="52">
        <f t="shared" si="20"/>
        <v>0</v>
      </c>
      <c r="I451" s="53" t="e">
        <f t="shared" si="21"/>
        <v>#DIV/0!</v>
      </c>
      <c r="J451" s="54" t="e">
        <f aca="true" t="shared" si="22" ref="J451:J514">IF(I451&gt;=19.51,"Nagyarany",IF(I451&gt;=18.51,"Arany",IF(I451&gt;=17.51,"Ezüst",IF(I451&gt;=16.51,"Bronz",IF(I451&gt;=16.01,"Oklevél"," ")))))</f>
        <v>#DIV/0!</v>
      </c>
      <c r="K451" s="61"/>
    </row>
    <row r="452" spans="1:11" ht="18" customHeight="1">
      <c r="A452" s="60"/>
      <c r="B452" s="49"/>
      <c r="C452" s="57"/>
      <c r="D452" s="57"/>
      <c r="E452" s="57"/>
      <c r="F452" s="57"/>
      <c r="G452" s="51"/>
      <c r="H452" s="52">
        <f aca="true" t="shared" si="23" ref="H452:H515">COUNT(C452:G452)</f>
        <v>0</v>
      </c>
      <c r="I452" s="53" t="e">
        <f aca="true" t="shared" si="24" ref="I452:I515">AVERAGE(C452:G452)</f>
        <v>#DIV/0!</v>
      </c>
      <c r="J452" s="54" t="e">
        <f t="shared" si="22"/>
        <v>#DIV/0!</v>
      </c>
      <c r="K452" s="61"/>
    </row>
    <row r="453" spans="1:11" ht="18" customHeight="1">
      <c r="A453" s="48"/>
      <c r="B453" s="49"/>
      <c r="C453" s="57"/>
      <c r="D453" s="57"/>
      <c r="E453" s="57"/>
      <c r="F453" s="57"/>
      <c r="G453" s="51"/>
      <c r="H453" s="52">
        <f t="shared" si="23"/>
        <v>0</v>
      </c>
      <c r="I453" s="53" t="e">
        <f t="shared" si="24"/>
        <v>#DIV/0!</v>
      </c>
      <c r="J453" s="54" t="e">
        <f t="shared" si="22"/>
        <v>#DIV/0!</v>
      </c>
      <c r="K453" s="61"/>
    </row>
    <row r="454" spans="1:11" ht="18" customHeight="1">
      <c r="A454" s="60"/>
      <c r="B454" s="49"/>
      <c r="C454" s="57"/>
      <c r="D454" s="57"/>
      <c r="E454" s="57"/>
      <c r="F454" s="57"/>
      <c r="G454" s="51"/>
      <c r="H454" s="52">
        <f t="shared" si="23"/>
        <v>0</v>
      </c>
      <c r="I454" s="53" t="e">
        <f t="shared" si="24"/>
        <v>#DIV/0!</v>
      </c>
      <c r="J454" s="54" t="e">
        <f t="shared" si="22"/>
        <v>#DIV/0!</v>
      </c>
      <c r="K454" s="61"/>
    </row>
    <row r="455" spans="1:11" ht="18" customHeight="1">
      <c r="A455" s="48"/>
      <c r="B455" s="49"/>
      <c r="C455" s="57"/>
      <c r="D455" s="57"/>
      <c r="E455" s="57"/>
      <c r="F455" s="57"/>
      <c r="G455" s="51"/>
      <c r="H455" s="52">
        <f t="shared" si="23"/>
        <v>0</v>
      </c>
      <c r="I455" s="53" t="e">
        <f t="shared" si="24"/>
        <v>#DIV/0!</v>
      </c>
      <c r="J455" s="54" t="e">
        <f t="shared" si="22"/>
        <v>#DIV/0!</v>
      </c>
      <c r="K455" s="61"/>
    </row>
    <row r="456" spans="1:11" ht="18" customHeight="1">
      <c r="A456" s="60"/>
      <c r="B456" s="49"/>
      <c r="C456" s="57"/>
      <c r="D456" s="57"/>
      <c r="E456" s="57"/>
      <c r="F456" s="57"/>
      <c r="G456" s="51"/>
      <c r="H456" s="52">
        <f t="shared" si="23"/>
        <v>0</v>
      </c>
      <c r="I456" s="53" t="e">
        <f t="shared" si="24"/>
        <v>#DIV/0!</v>
      </c>
      <c r="J456" s="54" t="e">
        <f t="shared" si="22"/>
        <v>#DIV/0!</v>
      </c>
      <c r="K456" s="61"/>
    </row>
    <row r="457" spans="1:11" ht="18" customHeight="1">
      <c r="A457" s="48"/>
      <c r="B457" s="49"/>
      <c r="C457" s="57"/>
      <c r="D457" s="57"/>
      <c r="E457" s="57"/>
      <c r="F457" s="57"/>
      <c r="G457" s="51"/>
      <c r="H457" s="52">
        <f t="shared" si="23"/>
        <v>0</v>
      </c>
      <c r="I457" s="53" t="e">
        <f t="shared" si="24"/>
        <v>#DIV/0!</v>
      </c>
      <c r="J457" s="54" t="e">
        <f t="shared" si="22"/>
        <v>#DIV/0!</v>
      </c>
      <c r="K457" s="61"/>
    </row>
    <row r="458" spans="1:11" ht="18" customHeight="1">
      <c r="A458" s="60"/>
      <c r="B458" s="49"/>
      <c r="C458" s="57"/>
      <c r="D458" s="57"/>
      <c r="E458" s="57"/>
      <c r="F458" s="57"/>
      <c r="G458" s="51"/>
      <c r="H458" s="52">
        <f t="shared" si="23"/>
        <v>0</v>
      </c>
      <c r="I458" s="53" t="e">
        <f t="shared" si="24"/>
        <v>#DIV/0!</v>
      </c>
      <c r="J458" s="54" t="e">
        <f t="shared" si="22"/>
        <v>#DIV/0!</v>
      </c>
      <c r="K458" s="61"/>
    </row>
    <row r="459" spans="1:11" ht="18" customHeight="1">
      <c r="A459" s="48"/>
      <c r="B459" s="49"/>
      <c r="C459" s="57"/>
      <c r="D459" s="57"/>
      <c r="E459" s="57"/>
      <c r="F459" s="57"/>
      <c r="G459" s="51"/>
      <c r="H459" s="52">
        <f t="shared" si="23"/>
        <v>0</v>
      </c>
      <c r="I459" s="53" t="e">
        <f t="shared" si="24"/>
        <v>#DIV/0!</v>
      </c>
      <c r="J459" s="54" t="e">
        <f t="shared" si="22"/>
        <v>#DIV/0!</v>
      </c>
      <c r="K459" s="61"/>
    </row>
    <row r="460" spans="1:11" ht="18" customHeight="1">
      <c r="A460" s="60"/>
      <c r="B460" s="49"/>
      <c r="C460" s="57"/>
      <c r="D460" s="57"/>
      <c r="E460" s="57"/>
      <c r="F460" s="57"/>
      <c r="G460" s="51"/>
      <c r="H460" s="52">
        <f t="shared" si="23"/>
        <v>0</v>
      </c>
      <c r="I460" s="53" t="e">
        <f t="shared" si="24"/>
        <v>#DIV/0!</v>
      </c>
      <c r="J460" s="54" t="e">
        <f t="shared" si="22"/>
        <v>#DIV/0!</v>
      </c>
      <c r="K460" s="61"/>
    </row>
    <row r="461" spans="1:11" ht="18" customHeight="1">
      <c r="A461" s="48"/>
      <c r="B461" s="49"/>
      <c r="C461" s="57"/>
      <c r="D461" s="57"/>
      <c r="E461" s="57"/>
      <c r="F461" s="57"/>
      <c r="G461" s="51"/>
      <c r="H461" s="52">
        <f t="shared" si="23"/>
        <v>0</v>
      </c>
      <c r="I461" s="53" t="e">
        <f t="shared" si="24"/>
        <v>#DIV/0!</v>
      </c>
      <c r="J461" s="54" t="e">
        <f t="shared" si="22"/>
        <v>#DIV/0!</v>
      </c>
      <c r="K461" s="61"/>
    </row>
    <row r="462" spans="1:11" ht="18" customHeight="1">
      <c r="A462" s="60"/>
      <c r="B462" s="49"/>
      <c r="C462" s="57"/>
      <c r="D462" s="57"/>
      <c r="E462" s="57"/>
      <c r="F462" s="57"/>
      <c r="G462" s="51"/>
      <c r="H462" s="52">
        <f t="shared" si="23"/>
        <v>0</v>
      </c>
      <c r="I462" s="53" t="e">
        <f t="shared" si="24"/>
        <v>#DIV/0!</v>
      </c>
      <c r="J462" s="54" t="e">
        <f t="shared" si="22"/>
        <v>#DIV/0!</v>
      </c>
      <c r="K462" s="61"/>
    </row>
    <row r="463" spans="1:11" ht="18" customHeight="1">
      <c r="A463" s="48"/>
      <c r="B463" s="49"/>
      <c r="C463" s="57"/>
      <c r="D463" s="57"/>
      <c r="E463" s="57"/>
      <c r="F463" s="57"/>
      <c r="G463" s="51"/>
      <c r="H463" s="52">
        <f t="shared" si="23"/>
        <v>0</v>
      </c>
      <c r="I463" s="53" t="e">
        <f t="shared" si="24"/>
        <v>#DIV/0!</v>
      </c>
      <c r="J463" s="54" t="e">
        <f t="shared" si="22"/>
        <v>#DIV/0!</v>
      </c>
      <c r="K463" s="61"/>
    </row>
    <row r="464" spans="1:11" ht="18" customHeight="1">
      <c r="A464" s="60"/>
      <c r="B464" s="49"/>
      <c r="C464" s="57"/>
      <c r="D464" s="57"/>
      <c r="E464" s="57"/>
      <c r="F464" s="57"/>
      <c r="G464" s="51"/>
      <c r="H464" s="52">
        <f t="shared" si="23"/>
        <v>0</v>
      </c>
      <c r="I464" s="53" t="e">
        <f t="shared" si="24"/>
        <v>#DIV/0!</v>
      </c>
      <c r="J464" s="54" t="e">
        <f t="shared" si="22"/>
        <v>#DIV/0!</v>
      </c>
      <c r="K464" s="61"/>
    </row>
    <row r="465" spans="1:11" ht="18" customHeight="1">
      <c r="A465" s="48"/>
      <c r="B465" s="49"/>
      <c r="C465" s="57"/>
      <c r="D465" s="57"/>
      <c r="E465" s="57"/>
      <c r="F465" s="57"/>
      <c r="G465" s="51"/>
      <c r="H465" s="52">
        <f t="shared" si="23"/>
        <v>0</v>
      </c>
      <c r="I465" s="53" t="e">
        <f t="shared" si="24"/>
        <v>#DIV/0!</v>
      </c>
      <c r="J465" s="54" t="e">
        <f t="shared" si="22"/>
        <v>#DIV/0!</v>
      </c>
      <c r="K465" s="61"/>
    </row>
    <row r="466" spans="1:11" ht="18" customHeight="1">
      <c r="A466" s="60"/>
      <c r="B466" s="49"/>
      <c r="C466" s="57"/>
      <c r="D466" s="57"/>
      <c r="E466" s="57"/>
      <c r="F466" s="57"/>
      <c r="G466" s="51"/>
      <c r="H466" s="52">
        <f t="shared" si="23"/>
        <v>0</v>
      </c>
      <c r="I466" s="53" t="e">
        <f t="shared" si="24"/>
        <v>#DIV/0!</v>
      </c>
      <c r="J466" s="54" t="e">
        <f t="shared" si="22"/>
        <v>#DIV/0!</v>
      </c>
      <c r="K466" s="61"/>
    </row>
    <row r="467" spans="1:11" ht="18" customHeight="1">
      <c r="A467" s="48"/>
      <c r="B467" s="49"/>
      <c r="C467" s="57"/>
      <c r="D467" s="57"/>
      <c r="E467" s="57"/>
      <c r="F467" s="57"/>
      <c r="G467" s="51"/>
      <c r="H467" s="52">
        <f t="shared" si="23"/>
        <v>0</v>
      </c>
      <c r="I467" s="53" t="e">
        <f t="shared" si="24"/>
        <v>#DIV/0!</v>
      </c>
      <c r="J467" s="54" t="e">
        <f t="shared" si="22"/>
        <v>#DIV/0!</v>
      </c>
      <c r="K467" s="61"/>
    </row>
    <row r="468" spans="1:11" ht="18" customHeight="1">
      <c r="A468" s="60"/>
      <c r="B468" s="49"/>
      <c r="C468" s="57"/>
      <c r="D468" s="57"/>
      <c r="E468" s="57"/>
      <c r="F468" s="57"/>
      <c r="G468" s="51"/>
      <c r="H468" s="52">
        <f t="shared" si="23"/>
        <v>0</v>
      </c>
      <c r="I468" s="53" t="e">
        <f t="shared" si="24"/>
        <v>#DIV/0!</v>
      </c>
      <c r="J468" s="54" t="e">
        <f t="shared" si="22"/>
        <v>#DIV/0!</v>
      </c>
      <c r="K468" s="61"/>
    </row>
    <row r="469" spans="1:11" ht="18" customHeight="1">
      <c r="A469" s="48"/>
      <c r="B469" s="49"/>
      <c r="C469" s="57"/>
      <c r="D469" s="57"/>
      <c r="E469" s="57"/>
      <c r="F469" s="57"/>
      <c r="G469" s="51"/>
      <c r="H469" s="52">
        <f t="shared" si="23"/>
        <v>0</v>
      </c>
      <c r="I469" s="53" t="e">
        <f t="shared" si="24"/>
        <v>#DIV/0!</v>
      </c>
      <c r="J469" s="54" t="e">
        <f t="shared" si="22"/>
        <v>#DIV/0!</v>
      </c>
      <c r="K469" s="61"/>
    </row>
    <row r="470" spans="1:11" ht="18" customHeight="1">
      <c r="A470" s="60"/>
      <c r="B470" s="49"/>
      <c r="C470" s="57"/>
      <c r="D470" s="57"/>
      <c r="E470" s="57"/>
      <c r="F470" s="57"/>
      <c r="G470" s="51"/>
      <c r="H470" s="52">
        <f t="shared" si="23"/>
        <v>0</v>
      </c>
      <c r="I470" s="53" t="e">
        <f t="shared" si="24"/>
        <v>#DIV/0!</v>
      </c>
      <c r="J470" s="54" t="e">
        <f t="shared" si="22"/>
        <v>#DIV/0!</v>
      </c>
      <c r="K470" s="61"/>
    </row>
    <row r="471" spans="1:11" ht="18" customHeight="1">
      <c r="A471" s="48"/>
      <c r="B471" s="49"/>
      <c r="C471" s="57"/>
      <c r="D471" s="57"/>
      <c r="E471" s="57"/>
      <c r="F471" s="57"/>
      <c r="G471" s="51"/>
      <c r="H471" s="52">
        <f t="shared" si="23"/>
        <v>0</v>
      </c>
      <c r="I471" s="53" t="e">
        <f t="shared" si="24"/>
        <v>#DIV/0!</v>
      </c>
      <c r="J471" s="54" t="e">
        <f t="shared" si="22"/>
        <v>#DIV/0!</v>
      </c>
      <c r="K471" s="61"/>
    </row>
    <row r="472" spans="1:11" ht="18" customHeight="1">
      <c r="A472" s="60"/>
      <c r="B472" s="49"/>
      <c r="C472" s="57"/>
      <c r="D472" s="57"/>
      <c r="E472" s="57"/>
      <c r="F472" s="57"/>
      <c r="G472" s="51"/>
      <c r="H472" s="52">
        <f t="shared" si="23"/>
        <v>0</v>
      </c>
      <c r="I472" s="53" t="e">
        <f t="shared" si="24"/>
        <v>#DIV/0!</v>
      </c>
      <c r="J472" s="54" t="e">
        <f t="shared" si="22"/>
        <v>#DIV/0!</v>
      </c>
      <c r="K472" s="61"/>
    </row>
    <row r="473" spans="1:11" ht="18" customHeight="1">
      <c r="A473" s="48"/>
      <c r="B473" s="49"/>
      <c r="C473" s="57"/>
      <c r="D473" s="57"/>
      <c r="E473" s="57"/>
      <c r="F473" s="57"/>
      <c r="G473" s="51"/>
      <c r="H473" s="52">
        <f t="shared" si="23"/>
        <v>0</v>
      </c>
      <c r="I473" s="53" t="e">
        <f t="shared" si="24"/>
        <v>#DIV/0!</v>
      </c>
      <c r="J473" s="54" t="e">
        <f t="shared" si="22"/>
        <v>#DIV/0!</v>
      </c>
      <c r="K473" s="61"/>
    </row>
    <row r="474" spans="1:11" ht="18" customHeight="1">
      <c r="A474" s="60"/>
      <c r="B474" s="49"/>
      <c r="C474" s="57"/>
      <c r="D474" s="57"/>
      <c r="E474" s="57"/>
      <c r="F474" s="57"/>
      <c r="G474" s="51"/>
      <c r="H474" s="52">
        <f t="shared" si="23"/>
        <v>0</v>
      </c>
      <c r="I474" s="53" t="e">
        <f t="shared" si="24"/>
        <v>#DIV/0!</v>
      </c>
      <c r="J474" s="54" t="e">
        <f t="shared" si="22"/>
        <v>#DIV/0!</v>
      </c>
      <c r="K474" s="61"/>
    </row>
    <row r="475" spans="1:11" ht="18" customHeight="1">
      <c r="A475" s="48"/>
      <c r="B475" s="49"/>
      <c r="C475" s="57"/>
      <c r="D475" s="57"/>
      <c r="E475" s="57"/>
      <c r="F475" s="57"/>
      <c r="G475" s="51"/>
      <c r="H475" s="52">
        <f t="shared" si="23"/>
        <v>0</v>
      </c>
      <c r="I475" s="53" t="e">
        <f t="shared" si="24"/>
        <v>#DIV/0!</v>
      </c>
      <c r="J475" s="54" t="e">
        <f t="shared" si="22"/>
        <v>#DIV/0!</v>
      </c>
      <c r="K475" s="61"/>
    </row>
    <row r="476" spans="1:11" ht="18" customHeight="1">
      <c r="A476" s="60"/>
      <c r="B476" s="49"/>
      <c r="C476" s="57"/>
      <c r="D476" s="57"/>
      <c r="E476" s="57"/>
      <c r="F476" s="57"/>
      <c r="G476" s="51"/>
      <c r="H476" s="52">
        <f t="shared" si="23"/>
        <v>0</v>
      </c>
      <c r="I476" s="53" t="e">
        <f t="shared" si="24"/>
        <v>#DIV/0!</v>
      </c>
      <c r="J476" s="54" t="e">
        <f t="shared" si="22"/>
        <v>#DIV/0!</v>
      </c>
      <c r="K476" s="61"/>
    </row>
    <row r="477" spans="1:11" ht="18" customHeight="1">
      <c r="A477" s="48"/>
      <c r="B477" s="49"/>
      <c r="C477" s="57"/>
      <c r="D477" s="57"/>
      <c r="E477" s="57"/>
      <c r="F477" s="57"/>
      <c r="G477" s="51"/>
      <c r="H477" s="52">
        <f t="shared" si="23"/>
        <v>0</v>
      </c>
      <c r="I477" s="53" t="e">
        <f t="shared" si="24"/>
        <v>#DIV/0!</v>
      </c>
      <c r="J477" s="54" t="e">
        <f t="shared" si="22"/>
        <v>#DIV/0!</v>
      </c>
      <c r="K477" s="61"/>
    </row>
    <row r="478" spans="1:11" ht="18" customHeight="1">
      <c r="A478" s="60"/>
      <c r="B478" s="49"/>
      <c r="C478" s="57"/>
      <c r="D478" s="57"/>
      <c r="E478" s="57"/>
      <c r="F478" s="57"/>
      <c r="G478" s="51"/>
      <c r="H478" s="52">
        <f t="shared" si="23"/>
        <v>0</v>
      </c>
      <c r="I478" s="53" t="e">
        <f t="shared" si="24"/>
        <v>#DIV/0!</v>
      </c>
      <c r="J478" s="54" t="e">
        <f t="shared" si="22"/>
        <v>#DIV/0!</v>
      </c>
      <c r="K478" s="61"/>
    </row>
    <row r="479" spans="1:11" ht="18" customHeight="1">
      <c r="A479" s="48"/>
      <c r="B479" s="49"/>
      <c r="C479" s="57"/>
      <c r="D479" s="57"/>
      <c r="E479" s="57"/>
      <c r="F479" s="57"/>
      <c r="G479" s="51"/>
      <c r="H479" s="52">
        <f t="shared" si="23"/>
        <v>0</v>
      </c>
      <c r="I479" s="53" t="e">
        <f t="shared" si="24"/>
        <v>#DIV/0!</v>
      </c>
      <c r="J479" s="54" t="e">
        <f t="shared" si="22"/>
        <v>#DIV/0!</v>
      </c>
      <c r="K479" s="61"/>
    </row>
    <row r="480" spans="1:11" ht="18" customHeight="1">
      <c r="A480" s="60"/>
      <c r="B480" s="49"/>
      <c r="C480" s="57"/>
      <c r="D480" s="57"/>
      <c r="E480" s="57"/>
      <c r="F480" s="57"/>
      <c r="G480" s="51"/>
      <c r="H480" s="52">
        <f t="shared" si="23"/>
        <v>0</v>
      </c>
      <c r="I480" s="53" t="e">
        <f t="shared" si="24"/>
        <v>#DIV/0!</v>
      </c>
      <c r="J480" s="54" t="e">
        <f t="shared" si="22"/>
        <v>#DIV/0!</v>
      </c>
      <c r="K480" s="61"/>
    </row>
    <row r="481" spans="1:11" ht="18" customHeight="1">
      <c r="A481" s="48"/>
      <c r="B481" s="49"/>
      <c r="C481" s="57"/>
      <c r="D481" s="57"/>
      <c r="E481" s="57"/>
      <c r="F481" s="57"/>
      <c r="G481" s="51"/>
      <c r="H481" s="52">
        <f t="shared" si="23"/>
        <v>0</v>
      </c>
      <c r="I481" s="53" t="e">
        <f t="shared" si="24"/>
        <v>#DIV/0!</v>
      </c>
      <c r="J481" s="54" t="e">
        <f t="shared" si="22"/>
        <v>#DIV/0!</v>
      </c>
      <c r="K481" s="61"/>
    </row>
    <row r="482" spans="1:11" ht="18" customHeight="1">
      <c r="A482" s="60"/>
      <c r="B482" s="49"/>
      <c r="C482" s="57"/>
      <c r="D482" s="57"/>
      <c r="E482" s="57"/>
      <c r="F482" s="57"/>
      <c r="G482" s="51"/>
      <c r="H482" s="52">
        <f t="shared" si="23"/>
        <v>0</v>
      </c>
      <c r="I482" s="53" t="e">
        <f t="shared" si="24"/>
        <v>#DIV/0!</v>
      </c>
      <c r="J482" s="54" t="e">
        <f t="shared" si="22"/>
        <v>#DIV/0!</v>
      </c>
      <c r="K482" s="61"/>
    </row>
    <row r="483" spans="1:11" ht="18" customHeight="1">
      <c r="A483" s="48"/>
      <c r="B483" s="49"/>
      <c r="C483" s="57"/>
      <c r="D483" s="57"/>
      <c r="E483" s="57"/>
      <c r="F483" s="57"/>
      <c r="G483" s="51"/>
      <c r="H483" s="52">
        <f t="shared" si="23"/>
        <v>0</v>
      </c>
      <c r="I483" s="53" t="e">
        <f t="shared" si="24"/>
        <v>#DIV/0!</v>
      </c>
      <c r="J483" s="54" t="e">
        <f t="shared" si="22"/>
        <v>#DIV/0!</v>
      </c>
      <c r="K483" s="61"/>
    </row>
    <row r="484" spans="1:11" ht="18" customHeight="1">
      <c r="A484" s="60"/>
      <c r="B484" s="49"/>
      <c r="C484" s="57"/>
      <c r="D484" s="57"/>
      <c r="E484" s="57"/>
      <c r="F484" s="57"/>
      <c r="G484" s="51"/>
      <c r="H484" s="52">
        <f t="shared" si="23"/>
        <v>0</v>
      </c>
      <c r="I484" s="53" t="e">
        <f t="shared" si="24"/>
        <v>#DIV/0!</v>
      </c>
      <c r="J484" s="54" t="e">
        <f t="shared" si="22"/>
        <v>#DIV/0!</v>
      </c>
      <c r="K484" s="61"/>
    </row>
    <row r="485" spans="1:11" ht="18" customHeight="1">
      <c r="A485" s="48"/>
      <c r="B485" s="49"/>
      <c r="C485" s="57"/>
      <c r="D485" s="57"/>
      <c r="E485" s="57"/>
      <c r="F485" s="57"/>
      <c r="G485" s="51"/>
      <c r="H485" s="52">
        <f t="shared" si="23"/>
        <v>0</v>
      </c>
      <c r="I485" s="53" t="e">
        <f t="shared" si="24"/>
        <v>#DIV/0!</v>
      </c>
      <c r="J485" s="54" t="e">
        <f t="shared" si="22"/>
        <v>#DIV/0!</v>
      </c>
      <c r="K485" s="61"/>
    </row>
    <row r="486" spans="1:11" ht="18" customHeight="1">
      <c r="A486" s="60"/>
      <c r="B486" s="49"/>
      <c r="C486" s="57"/>
      <c r="D486" s="57"/>
      <c r="E486" s="57"/>
      <c r="F486" s="57"/>
      <c r="G486" s="51"/>
      <c r="H486" s="52">
        <f t="shared" si="23"/>
        <v>0</v>
      </c>
      <c r="I486" s="53" t="e">
        <f t="shared" si="24"/>
        <v>#DIV/0!</v>
      </c>
      <c r="J486" s="54" t="e">
        <f t="shared" si="22"/>
        <v>#DIV/0!</v>
      </c>
      <c r="K486" s="61"/>
    </row>
    <row r="487" spans="1:11" ht="18" customHeight="1">
      <c r="A487" s="48"/>
      <c r="B487" s="49"/>
      <c r="C487" s="57"/>
      <c r="D487" s="57"/>
      <c r="E487" s="57"/>
      <c r="F487" s="57"/>
      <c r="G487" s="51"/>
      <c r="H487" s="52">
        <f t="shared" si="23"/>
        <v>0</v>
      </c>
      <c r="I487" s="53" t="e">
        <f t="shared" si="24"/>
        <v>#DIV/0!</v>
      </c>
      <c r="J487" s="54" t="e">
        <f t="shared" si="22"/>
        <v>#DIV/0!</v>
      </c>
      <c r="K487" s="61"/>
    </row>
    <row r="488" spans="1:11" ht="18" customHeight="1">
      <c r="A488" s="60"/>
      <c r="B488" s="49"/>
      <c r="C488" s="57"/>
      <c r="D488" s="57"/>
      <c r="E488" s="57"/>
      <c r="F488" s="57"/>
      <c r="G488" s="51"/>
      <c r="H488" s="52">
        <f t="shared" si="23"/>
        <v>0</v>
      </c>
      <c r="I488" s="53" t="e">
        <f t="shared" si="24"/>
        <v>#DIV/0!</v>
      </c>
      <c r="J488" s="54" t="e">
        <f t="shared" si="22"/>
        <v>#DIV/0!</v>
      </c>
      <c r="K488" s="61"/>
    </row>
    <row r="489" spans="1:11" ht="18" customHeight="1">
      <c r="A489" s="48"/>
      <c r="B489" s="49"/>
      <c r="C489" s="57"/>
      <c r="D489" s="57"/>
      <c r="E489" s="57"/>
      <c r="F489" s="57"/>
      <c r="G489" s="51"/>
      <c r="H489" s="52">
        <f t="shared" si="23"/>
        <v>0</v>
      </c>
      <c r="I489" s="53" t="e">
        <f t="shared" si="24"/>
        <v>#DIV/0!</v>
      </c>
      <c r="J489" s="54" t="e">
        <f t="shared" si="22"/>
        <v>#DIV/0!</v>
      </c>
      <c r="K489" s="61"/>
    </row>
    <row r="490" spans="1:11" ht="18" customHeight="1">
      <c r="A490" s="60"/>
      <c r="B490" s="49"/>
      <c r="C490" s="57"/>
      <c r="D490" s="57"/>
      <c r="E490" s="57"/>
      <c r="F490" s="57"/>
      <c r="G490" s="51"/>
      <c r="H490" s="52">
        <f t="shared" si="23"/>
        <v>0</v>
      </c>
      <c r="I490" s="53" t="e">
        <f t="shared" si="24"/>
        <v>#DIV/0!</v>
      </c>
      <c r="J490" s="54" t="e">
        <f t="shared" si="22"/>
        <v>#DIV/0!</v>
      </c>
      <c r="K490" s="61"/>
    </row>
    <row r="491" spans="1:11" ht="18" customHeight="1">
      <c r="A491" s="48"/>
      <c r="B491" s="49"/>
      <c r="C491" s="57"/>
      <c r="D491" s="57"/>
      <c r="E491" s="57"/>
      <c r="F491" s="57"/>
      <c r="G491" s="51"/>
      <c r="H491" s="52">
        <f t="shared" si="23"/>
        <v>0</v>
      </c>
      <c r="I491" s="53" t="e">
        <f t="shared" si="24"/>
        <v>#DIV/0!</v>
      </c>
      <c r="J491" s="54" t="e">
        <f t="shared" si="22"/>
        <v>#DIV/0!</v>
      </c>
      <c r="K491" s="61"/>
    </row>
    <row r="492" spans="1:11" ht="18" customHeight="1">
      <c r="A492" s="60"/>
      <c r="B492" s="49"/>
      <c r="C492" s="57"/>
      <c r="D492" s="57"/>
      <c r="E492" s="57"/>
      <c r="F492" s="57"/>
      <c r="G492" s="51"/>
      <c r="H492" s="52">
        <f t="shared" si="23"/>
        <v>0</v>
      </c>
      <c r="I492" s="53" t="e">
        <f t="shared" si="24"/>
        <v>#DIV/0!</v>
      </c>
      <c r="J492" s="54" t="e">
        <f t="shared" si="22"/>
        <v>#DIV/0!</v>
      </c>
      <c r="K492" s="61"/>
    </row>
    <row r="493" spans="1:11" ht="18" customHeight="1">
      <c r="A493" s="48"/>
      <c r="B493" s="49"/>
      <c r="C493" s="57"/>
      <c r="D493" s="57"/>
      <c r="E493" s="57"/>
      <c r="F493" s="57"/>
      <c r="G493" s="51"/>
      <c r="H493" s="52">
        <f t="shared" si="23"/>
        <v>0</v>
      </c>
      <c r="I493" s="53" t="e">
        <f t="shared" si="24"/>
        <v>#DIV/0!</v>
      </c>
      <c r="J493" s="54" t="e">
        <f t="shared" si="22"/>
        <v>#DIV/0!</v>
      </c>
      <c r="K493" s="61"/>
    </row>
    <row r="494" spans="1:11" ht="18" customHeight="1">
      <c r="A494" s="60"/>
      <c r="B494" s="49"/>
      <c r="C494" s="57"/>
      <c r="D494" s="57"/>
      <c r="E494" s="57"/>
      <c r="F494" s="57"/>
      <c r="G494" s="51"/>
      <c r="H494" s="52">
        <f t="shared" si="23"/>
        <v>0</v>
      </c>
      <c r="I494" s="53" t="e">
        <f t="shared" si="24"/>
        <v>#DIV/0!</v>
      </c>
      <c r="J494" s="54" t="e">
        <f t="shared" si="22"/>
        <v>#DIV/0!</v>
      </c>
      <c r="K494" s="61"/>
    </row>
    <row r="495" spans="1:11" ht="18" customHeight="1">
      <c r="A495" s="48"/>
      <c r="B495" s="49"/>
      <c r="C495" s="57"/>
      <c r="D495" s="57"/>
      <c r="E495" s="57"/>
      <c r="F495" s="57"/>
      <c r="G495" s="51"/>
      <c r="H495" s="52">
        <f t="shared" si="23"/>
        <v>0</v>
      </c>
      <c r="I495" s="53" t="e">
        <f t="shared" si="24"/>
        <v>#DIV/0!</v>
      </c>
      <c r="J495" s="54" t="e">
        <f t="shared" si="22"/>
        <v>#DIV/0!</v>
      </c>
      <c r="K495" s="61"/>
    </row>
    <row r="496" spans="1:11" ht="18" customHeight="1">
      <c r="A496" s="60"/>
      <c r="B496" s="49"/>
      <c r="C496" s="57"/>
      <c r="D496" s="57"/>
      <c r="E496" s="57"/>
      <c r="F496" s="57"/>
      <c r="G496" s="51"/>
      <c r="H496" s="52">
        <f t="shared" si="23"/>
        <v>0</v>
      </c>
      <c r="I496" s="53" t="e">
        <f t="shared" si="24"/>
        <v>#DIV/0!</v>
      </c>
      <c r="J496" s="54" t="e">
        <f t="shared" si="22"/>
        <v>#DIV/0!</v>
      </c>
      <c r="K496" s="61"/>
    </row>
    <row r="497" spans="1:11" ht="18" customHeight="1">
      <c r="A497" s="48"/>
      <c r="B497" s="49"/>
      <c r="C497" s="57"/>
      <c r="D497" s="57"/>
      <c r="E497" s="57"/>
      <c r="F497" s="57"/>
      <c r="G497" s="51"/>
      <c r="H497" s="52">
        <f t="shared" si="23"/>
        <v>0</v>
      </c>
      <c r="I497" s="53" t="e">
        <f t="shared" si="24"/>
        <v>#DIV/0!</v>
      </c>
      <c r="J497" s="54" t="e">
        <f t="shared" si="22"/>
        <v>#DIV/0!</v>
      </c>
      <c r="K497" s="61"/>
    </row>
    <row r="498" spans="1:11" ht="18" customHeight="1">
      <c r="A498" s="60"/>
      <c r="B498" s="49"/>
      <c r="C498" s="57"/>
      <c r="D498" s="57"/>
      <c r="E498" s="57"/>
      <c r="F498" s="57"/>
      <c r="G498" s="51"/>
      <c r="H498" s="52">
        <f t="shared" si="23"/>
        <v>0</v>
      </c>
      <c r="I498" s="53" t="e">
        <f t="shared" si="24"/>
        <v>#DIV/0!</v>
      </c>
      <c r="J498" s="54" t="e">
        <f t="shared" si="22"/>
        <v>#DIV/0!</v>
      </c>
      <c r="K498" s="61"/>
    </row>
    <row r="499" spans="1:11" ht="18" customHeight="1">
      <c r="A499" s="48"/>
      <c r="B499" s="49"/>
      <c r="C499" s="57"/>
      <c r="D499" s="57"/>
      <c r="E499" s="57"/>
      <c r="F499" s="57"/>
      <c r="G499" s="51"/>
      <c r="H499" s="52">
        <f t="shared" si="23"/>
        <v>0</v>
      </c>
      <c r="I499" s="53" t="e">
        <f t="shared" si="24"/>
        <v>#DIV/0!</v>
      </c>
      <c r="J499" s="54" t="e">
        <f t="shared" si="22"/>
        <v>#DIV/0!</v>
      </c>
      <c r="K499" s="61"/>
    </row>
    <row r="500" spans="1:11" ht="18" customHeight="1">
      <c r="A500" s="60"/>
      <c r="B500" s="49"/>
      <c r="C500" s="57"/>
      <c r="D500" s="57"/>
      <c r="E500" s="57"/>
      <c r="F500" s="57"/>
      <c r="G500" s="51"/>
      <c r="H500" s="52">
        <f t="shared" si="23"/>
        <v>0</v>
      </c>
      <c r="I500" s="53" t="e">
        <f t="shared" si="24"/>
        <v>#DIV/0!</v>
      </c>
      <c r="J500" s="54" t="e">
        <f t="shared" si="22"/>
        <v>#DIV/0!</v>
      </c>
      <c r="K500" s="61"/>
    </row>
    <row r="501" spans="1:11" ht="18" customHeight="1">
      <c r="A501" s="48"/>
      <c r="B501" s="49"/>
      <c r="C501" s="57"/>
      <c r="D501" s="57"/>
      <c r="E501" s="57"/>
      <c r="F501" s="57"/>
      <c r="G501" s="51"/>
      <c r="H501" s="52">
        <f t="shared" si="23"/>
        <v>0</v>
      </c>
      <c r="I501" s="53" t="e">
        <f t="shared" si="24"/>
        <v>#DIV/0!</v>
      </c>
      <c r="J501" s="54" t="e">
        <f t="shared" si="22"/>
        <v>#DIV/0!</v>
      </c>
      <c r="K501" s="61"/>
    </row>
    <row r="502" spans="1:11" ht="18" customHeight="1">
      <c r="A502" s="60"/>
      <c r="B502" s="49"/>
      <c r="C502" s="57"/>
      <c r="D502" s="57"/>
      <c r="E502" s="57"/>
      <c r="F502" s="57"/>
      <c r="G502" s="51"/>
      <c r="H502" s="52">
        <f t="shared" si="23"/>
        <v>0</v>
      </c>
      <c r="I502" s="53" t="e">
        <f t="shared" si="24"/>
        <v>#DIV/0!</v>
      </c>
      <c r="J502" s="54" t="e">
        <f t="shared" si="22"/>
        <v>#DIV/0!</v>
      </c>
      <c r="K502" s="61"/>
    </row>
    <row r="503" spans="1:11" ht="18" customHeight="1">
      <c r="A503" s="48"/>
      <c r="B503" s="49"/>
      <c r="C503" s="57"/>
      <c r="D503" s="57"/>
      <c r="E503" s="57"/>
      <c r="F503" s="57"/>
      <c r="G503" s="51"/>
      <c r="H503" s="52">
        <f t="shared" si="23"/>
        <v>0</v>
      </c>
      <c r="I503" s="53" t="e">
        <f t="shared" si="24"/>
        <v>#DIV/0!</v>
      </c>
      <c r="J503" s="54" t="e">
        <f t="shared" si="22"/>
        <v>#DIV/0!</v>
      </c>
      <c r="K503" s="61"/>
    </row>
    <row r="504" spans="1:11" ht="18" customHeight="1">
      <c r="A504" s="60"/>
      <c r="B504" s="49"/>
      <c r="C504" s="57"/>
      <c r="D504" s="57"/>
      <c r="E504" s="57"/>
      <c r="F504" s="57"/>
      <c r="G504" s="51"/>
      <c r="H504" s="52">
        <f t="shared" si="23"/>
        <v>0</v>
      </c>
      <c r="I504" s="53" t="e">
        <f t="shared" si="24"/>
        <v>#DIV/0!</v>
      </c>
      <c r="J504" s="54" t="e">
        <f t="shared" si="22"/>
        <v>#DIV/0!</v>
      </c>
      <c r="K504" s="61"/>
    </row>
    <row r="505" spans="1:11" ht="18" customHeight="1">
      <c r="A505" s="48"/>
      <c r="B505" s="49"/>
      <c r="C505" s="57"/>
      <c r="D505" s="57"/>
      <c r="E505" s="57"/>
      <c r="F505" s="57"/>
      <c r="G505" s="51"/>
      <c r="H505" s="52">
        <f t="shared" si="23"/>
        <v>0</v>
      </c>
      <c r="I505" s="53" t="e">
        <f t="shared" si="24"/>
        <v>#DIV/0!</v>
      </c>
      <c r="J505" s="54" t="e">
        <f t="shared" si="22"/>
        <v>#DIV/0!</v>
      </c>
      <c r="K505" s="61"/>
    </row>
    <row r="506" spans="1:11" ht="18" customHeight="1">
      <c r="A506" s="60"/>
      <c r="B506" s="49"/>
      <c r="C506" s="57"/>
      <c r="D506" s="57"/>
      <c r="E506" s="57"/>
      <c r="F506" s="57"/>
      <c r="G506" s="51"/>
      <c r="H506" s="52">
        <f t="shared" si="23"/>
        <v>0</v>
      </c>
      <c r="I506" s="53" t="e">
        <f t="shared" si="24"/>
        <v>#DIV/0!</v>
      </c>
      <c r="J506" s="54" t="e">
        <f t="shared" si="22"/>
        <v>#DIV/0!</v>
      </c>
      <c r="K506" s="61"/>
    </row>
    <row r="507" spans="1:11" ht="18" customHeight="1">
      <c r="A507" s="48"/>
      <c r="B507" s="49"/>
      <c r="C507" s="57"/>
      <c r="D507" s="57"/>
      <c r="E507" s="57"/>
      <c r="F507" s="57"/>
      <c r="G507" s="51"/>
      <c r="H507" s="52">
        <f t="shared" si="23"/>
        <v>0</v>
      </c>
      <c r="I507" s="53" t="e">
        <f t="shared" si="24"/>
        <v>#DIV/0!</v>
      </c>
      <c r="J507" s="54" t="e">
        <f t="shared" si="22"/>
        <v>#DIV/0!</v>
      </c>
      <c r="K507" s="61"/>
    </row>
    <row r="508" spans="1:11" ht="18" customHeight="1">
      <c r="A508" s="60"/>
      <c r="B508" s="49"/>
      <c r="C508" s="57"/>
      <c r="D508" s="57"/>
      <c r="E508" s="57"/>
      <c r="F508" s="57"/>
      <c r="G508" s="51"/>
      <c r="H508" s="52">
        <f t="shared" si="23"/>
        <v>0</v>
      </c>
      <c r="I508" s="53" t="e">
        <f t="shared" si="24"/>
        <v>#DIV/0!</v>
      </c>
      <c r="J508" s="54" t="e">
        <f t="shared" si="22"/>
        <v>#DIV/0!</v>
      </c>
      <c r="K508" s="61"/>
    </row>
    <row r="509" spans="1:11" ht="18" customHeight="1">
      <c r="A509" s="48"/>
      <c r="B509" s="49"/>
      <c r="C509" s="57"/>
      <c r="D509" s="57"/>
      <c r="E509" s="57"/>
      <c r="F509" s="57"/>
      <c r="G509" s="51"/>
      <c r="H509" s="52">
        <f t="shared" si="23"/>
        <v>0</v>
      </c>
      <c r="I509" s="53" t="e">
        <f t="shared" si="24"/>
        <v>#DIV/0!</v>
      </c>
      <c r="J509" s="54" t="e">
        <f t="shared" si="22"/>
        <v>#DIV/0!</v>
      </c>
      <c r="K509" s="61"/>
    </row>
    <row r="510" spans="1:11" ht="18" customHeight="1">
      <c r="A510" s="60"/>
      <c r="B510" s="49"/>
      <c r="C510" s="57"/>
      <c r="D510" s="57"/>
      <c r="E510" s="57"/>
      <c r="F510" s="57"/>
      <c r="G510" s="51"/>
      <c r="H510" s="52">
        <f t="shared" si="23"/>
        <v>0</v>
      </c>
      <c r="I510" s="53" t="e">
        <f t="shared" si="24"/>
        <v>#DIV/0!</v>
      </c>
      <c r="J510" s="54" t="e">
        <f t="shared" si="22"/>
        <v>#DIV/0!</v>
      </c>
      <c r="K510" s="61"/>
    </row>
    <row r="511" spans="1:11" ht="18" customHeight="1">
      <c r="A511" s="48"/>
      <c r="B511" s="49"/>
      <c r="C511" s="57"/>
      <c r="D511" s="57"/>
      <c r="E511" s="57"/>
      <c r="F511" s="57"/>
      <c r="G511" s="51"/>
      <c r="H511" s="52">
        <f t="shared" si="23"/>
        <v>0</v>
      </c>
      <c r="I511" s="53" t="e">
        <f t="shared" si="24"/>
        <v>#DIV/0!</v>
      </c>
      <c r="J511" s="54" t="e">
        <f t="shared" si="22"/>
        <v>#DIV/0!</v>
      </c>
      <c r="K511" s="61"/>
    </row>
    <row r="512" spans="1:11" ht="18" customHeight="1">
      <c r="A512" s="60"/>
      <c r="B512" s="49"/>
      <c r="C512" s="57"/>
      <c r="D512" s="57"/>
      <c r="E512" s="57"/>
      <c r="F512" s="57"/>
      <c r="G512" s="51"/>
      <c r="H512" s="52">
        <f t="shared" si="23"/>
        <v>0</v>
      </c>
      <c r="I512" s="53" t="e">
        <f t="shared" si="24"/>
        <v>#DIV/0!</v>
      </c>
      <c r="J512" s="54" t="e">
        <f t="shared" si="22"/>
        <v>#DIV/0!</v>
      </c>
      <c r="K512" s="61"/>
    </row>
    <row r="513" spans="1:11" ht="18" customHeight="1">
      <c r="A513" s="48"/>
      <c r="B513" s="49"/>
      <c r="C513" s="57"/>
      <c r="D513" s="57"/>
      <c r="E513" s="57"/>
      <c r="F513" s="57"/>
      <c r="G513" s="51"/>
      <c r="H513" s="52">
        <f t="shared" si="23"/>
        <v>0</v>
      </c>
      <c r="I513" s="53" t="e">
        <f t="shared" si="24"/>
        <v>#DIV/0!</v>
      </c>
      <c r="J513" s="54" t="e">
        <f t="shared" si="22"/>
        <v>#DIV/0!</v>
      </c>
      <c r="K513" s="61"/>
    </row>
    <row r="514" spans="1:11" ht="18" customHeight="1">
      <c r="A514" s="60"/>
      <c r="B514" s="49"/>
      <c r="C514" s="57"/>
      <c r="D514" s="57"/>
      <c r="E514" s="57"/>
      <c r="F514" s="57"/>
      <c r="G514" s="51"/>
      <c r="H514" s="52">
        <f t="shared" si="23"/>
        <v>0</v>
      </c>
      <c r="I514" s="53" t="e">
        <f t="shared" si="24"/>
        <v>#DIV/0!</v>
      </c>
      <c r="J514" s="54" t="e">
        <f t="shared" si="22"/>
        <v>#DIV/0!</v>
      </c>
      <c r="K514" s="61"/>
    </row>
    <row r="515" spans="1:11" ht="18" customHeight="1">
      <c r="A515" s="48"/>
      <c r="B515" s="49"/>
      <c r="C515" s="57"/>
      <c r="D515" s="57"/>
      <c r="E515" s="57"/>
      <c r="F515" s="57"/>
      <c r="G515" s="51"/>
      <c r="H515" s="52">
        <f t="shared" si="23"/>
        <v>0</v>
      </c>
      <c r="I515" s="53" t="e">
        <f t="shared" si="24"/>
        <v>#DIV/0!</v>
      </c>
      <c r="J515" s="54" t="e">
        <f aca="true" t="shared" si="25" ref="J515:J578">IF(I515&gt;=19.51,"Nagyarany",IF(I515&gt;=18.51,"Arany",IF(I515&gt;=17.51,"Ezüst",IF(I515&gt;=16.51,"Bronz",IF(I515&gt;=16.01,"Oklevél"," ")))))</f>
        <v>#DIV/0!</v>
      </c>
      <c r="K515" s="61"/>
    </row>
    <row r="516" spans="1:11" ht="18" customHeight="1">
      <c r="A516" s="60"/>
      <c r="B516" s="49"/>
      <c r="C516" s="57"/>
      <c r="D516" s="57"/>
      <c r="E516" s="57"/>
      <c r="F516" s="57"/>
      <c r="G516" s="51"/>
      <c r="H516" s="52">
        <f aca="true" t="shared" si="26" ref="H516:H579">COUNT(C516:G516)</f>
        <v>0</v>
      </c>
      <c r="I516" s="53" t="e">
        <f aca="true" t="shared" si="27" ref="I516:I579">AVERAGE(C516:G516)</f>
        <v>#DIV/0!</v>
      </c>
      <c r="J516" s="54" t="e">
        <f t="shared" si="25"/>
        <v>#DIV/0!</v>
      </c>
      <c r="K516" s="61"/>
    </row>
    <row r="517" spans="1:11" ht="18" customHeight="1">
      <c r="A517" s="48"/>
      <c r="B517" s="49"/>
      <c r="C517" s="57"/>
      <c r="D517" s="57"/>
      <c r="E517" s="57"/>
      <c r="F517" s="57"/>
      <c r="G517" s="51"/>
      <c r="H517" s="52">
        <f t="shared" si="26"/>
        <v>0</v>
      </c>
      <c r="I517" s="53" t="e">
        <f t="shared" si="27"/>
        <v>#DIV/0!</v>
      </c>
      <c r="J517" s="54" t="e">
        <f t="shared" si="25"/>
        <v>#DIV/0!</v>
      </c>
      <c r="K517" s="61"/>
    </row>
    <row r="518" spans="1:11" ht="18" customHeight="1">
      <c r="A518" s="60"/>
      <c r="B518" s="49"/>
      <c r="C518" s="57"/>
      <c r="D518" s="57"/>
      <c r="E518" s="57"/>
      <c r="F518" s="57"/>
      <c r="G518" s="51"/>
      <c r="H518" s="52">
        <f t="shared" si="26"/>
        <v>0</v>
      </c>
      <c r="I518" s="53" t="e">
        <f t="shared" si="27"/>
        <v>#DIV/0!</v>
      </c>
      <c r="J518" s="54" t="e">
        <f t="shared" si="25"/>
        <v>#DIV/0!</v>
      </c>
      <c r="K518" s="61"/>
    </row>
    <row r="519" spans="1:11" ht="18" customHeight="1">
      <c r="A519" s="48"/>
      <c r="B519" s="49"/>
      <c r="C519" s="57"/>
      <c r="D519" s="57"/>
      <c r="E519" s="57"/>
      <c r="F519" s="57"/>
      <c r="G519" s="51"/>
      <c r="H519" s="52">
        <f t="shared" si="26"/>
        <v>0</v>
      </c>
      <c r="I519" s="53" t="e">
        <f t="shared" si="27"/>
        <v>#DIV/0!</v>
      </c>
      <c r="J519" s="54" t="e">
        <f t="shared" si="25"/>
        <v>#DIV/0!</v>
      </c>
      <c r="K519" s="61"/>
    </row>
    <row r="520" spans="1:11" ht="18" customHeight="1">
      <c r="A520" s="60"/>
      <c r="B520" s="49"/>
      <c r="C520" s="57"/>
      <c r="D520" s="57"/>
      <c r="E520" s="57"/>
      <c r="F520" s="57"/>
      <c r="G520" s="51"/>
      <c r="H520" s="52">
        <f t="shared" si="26"/>
        <v>0</v>
      </c>
      <c r="I520" s="53" t="e">
        <f t="shared" si="27"/>
        <v>#DIV/0!</v>
      </c>
      <c r="J520" s="54" t="e">
        <f t="shared" si="25"/>
        <v>#DIV/0!</v>
      </c>
      <c r="K520" s="61"/>
    </row>
    <row r="521" spans="1:11" ht="18" customHeight="1">
      <c r="A521" s="48"/>
      <c r="B521" s="49"/>
      <c r="C521" s="57"/>
      <c r="D521" s="57"/>
      <c r="E521" s="57"/>
      <c r="F521" s="57"/>
      <c r="G521" s="51"/>
      <c r="H521" s="52">
        <f t="shared" si="26"/>
        <v>0</v>
      </c>
      <c r="I521" s="53" t="e">
        <f t="shared" si="27"/>
        <v>#DIV/0!</v>
      </c>
      <c r="J521" s="54" t="e">
        <f t="shared" si="25"/>
        <v>#DIV/0!</v>
      </c>
      <c r="K521" s="61"/>
    </row>
    <row r="522" spans="1:11" ht="18" customHeight="1">
      <c r="A522" s="60"/>
      <c r="B522" s="49"/>
      <c r="C522" s="57"/>
      <c r="D522" s="57"/>
      <c r="E522" s="57"/>
      <c r="F522" s="57"/>
      <c r="G522" s="51"/>
      <c r="H522" s="52">
        <f t="shared" si="26"/>
        <v>0</v>
      </c>
      <c r="I522" s="53" t="e">
        <f t="shared" si="27"/>
        <v>#DIV/0!</v>
      </c>
      <c r="J522" s="54" t="e">
        <f t="shared" si="25"/>
        <v>#DIV/0!</v>
      </c>
      <c r="K522" s="61"/>
    </row>
    <row r="523" spans="1:11" ht="18" customHeight="1">
      <c r="A523" s="48"/>
      <c r="B523" s="49"/>
      <c r="C523" s="57"/>
      <c r="D523" s="57"/>
      <c r="E523" s="57"/>
      <c r="F523" s="57"/>
      <c r="G523" s="51"/>
      <c r="H523" s="52">
        <f t="shared" si="26"/>
        <v>0</v>
      </c>
      <c r="I523" s="53" t="e">
        <f t="shared" si="27"/>
        <v>#DIV/0!</v>
      </c>
      <c r="J523" s="54" t="e">
        <f t="shared" si="25"/>
        <v>#DIV/0!</v>
      </c>
      <c r="K523" s="61"/>
    </row>
    <row r="524" spans="1:11" ht="18" customHeight="1">
      <c r="A524" s="60"/>
      <c r="B524" s="49"/>
      <c r="C524" s="57"/>
      <c r="D524" s="57"/>
      <c r="E524" s="57"/>
      <c r="F524" s="57"/>
      <c r="G524" s="51"/>
      <c r="H524" s="52">
        <f t="shared" si="26"/>
        <v>0</v>
      </c>
      <c r="I524" s="53" t="e">
        <f t="shared" si="27"/>
        <v>#DIV/0!</v>
      </c>
      <c r="J524" s="54" t="e">
        <f t="shared" si="25"/>
        <v>#DIV/0!</v>
      </c>
      <c r="K524" s="61"/>
    </row>
    <row r="525" spans="1:11" ht="18" customHeight="1">
      <c r="A525" s="48"/>
      <c r="B525" s="49"/>
      <c r="C525" s="57"/>
      <c r="D525" s="57"/>
      <c r="E525" s="57"/>
      <c r="F525" s="57"/>
      <c r="G525" s="51"/>
      <c r="H525" s="52">
        <f t="shared" si="26"/>
        <v>0</v>
      </c>
      <c r="I525" s="53" t="e">
        <f t="shared" si="27"/>
        <v>#DIV/0!</v>
      </c>
      <c r="J525" s="54" t="e">
        <f t="shared" si="25"/>
        <v>#DIV/0!</v>
      </c>
      <c r="K525" s="61"/>
    </row>
    <row r="526" spans="1:11" ht="18" customHeight="1">
      <c r="A526" s="60"/>
      <c r="B526" s="49"/>
      <c r="C526" s="57"/>
      <c r="D526" s="57"/>
      <c r="E526" s="57"/>
      <c r="F526" s="57"/>
      <c r="G526" s="51"/>
      <c r="H526" s="52">
        <f t="shared" si="26"/>
        <v>0</v>
      </c>
      <c r="I526" s="53" t="e">
        <f t="shared" si="27"/>
        <v>#DIV/0!</v>
      </c>
      <c r="J526" s="54" t="e">
        <f t="shared" si="25"/>
        <v>#DIV/0!</v>
      </c>
      <c r="K526" s="61"/>
    </row>
    <row r="527" spans="1:11" ht="18" customHeight="1">
      <c r="A527" s="48"/>
      <c r="B527" s="49"/>
      <c r="C527" s="57"/>
      <c r="D527" s="57"/>
      <c r="E527" s="57"/>
      <c r="F527" s="57"/>
      <c r="G527" s="51"/>
      <c r="H527" s="52">
        <f t="shared" si="26"/>
        <v>0</v>
      </c>
      <c r="I527" s="53" t="e">
        <f t="shared" si="27"/>
        <v>#DIV/0!</v>
      </c>
      <c r="J527" s="54" t="e">
        <f t="shared" si="25"/>
        <v>#DIV/0!</v>
      </c>
      <c r="K527" s="61"/>
    </row>
    <row r="528" spans="1:11" ht="18" customHeight="1">
      <c r="A528" s="60"/>
      <c r="B528" s="49"/>
      <c r="C528" s="57"/>
      <c r="D528" s="57"/>
      <c r="E528" s="57"/>
      <c r="F528" s="57"/>
      <c r="G528" s="51"/>
      <c r="H528" s="52">
        <f t="shared" si="26"/>
        <v>0</v>
      </c>
      <c r="I528" s="53" t="e">
        <f t="shared" si="27"/>
        <v>#DIV/0!</v>
      </c>
      <c r="J528" s="54" t="e">
        <f t="shared" si="25"/>
        <v>#DIV/0!</v>
      </c>
      <c r="K528" s="61"/>
    </row>
    <row r="529" spans="1:11" ht="18" customHeight="1">
      <c r="A529" s="48"/>
      <c r="B529" s="49"/>
      <c r="C529" s="57"/>
      <c r="D529" s="57"/>
      <c r="E529" s="57"/>
      <c r="F529" s="57"/>
      <c r="G529" s="51"/>
      <c r="H529" s="52">
        <f t="shared" si="26"/>
        <v>0</v>
      </c>
      <c r="I529" s="53" t="e">
        <f t="shared" si="27"/>
        <v>#DIV/0!</v>
      </c>
      <c r="J529" s="54" t="e">
        <f t="shared" si="25"/>
        <v>#DIV/0!</v>
      </c>
      <c r="K529" s="61"/>
    </row>
    <row r="530" spans="1:11" ht="18" customHeight="1">
      <c r="A530" s="60"/>
      <c r="B530" s="49"/>
      <c r="C530" s="57"/>
      <c r="D530" s="57"/>
      <c r="E530" s="57"/>
      <c r="F530" s="57"/>
      <c r="G530" s="51"/>
      <c r="H530" s="52">
        <f t="shared" si="26"/>
        <v>0</v>
      </c>
      <c r="I530" s="53" t="e">
        <f t="shared" si="27"/>
        <v>#DIV/0!</v>
      </c>
      <c r="J530" s="54" t="e">
        <f t="shared" si="25"/>
        <v>#DIV/0!</v>
      </c>
      <c r="K530" s="61"/>
    </row>
    <row r="531" spans="1:11" ht="18" customHeight="1">
      <c r="A531" s="48"/>
      <c r="B531" s="49"/>
      <c r="C531" s="57"/>
      <c r="D531" s="57"/>
      <c r="E531" s="57"/>
      <c r="F531" s="57"/>
      <c r="G531" s="51"/>
      <c r="H531" s="52">
        <f t="shared" si="26"/>
        <v>0</v>
      </c>
      <c r="I531" s="53" t="e">
        <f t="shared" si="27"/>
        <v>#DIV/0!</v>
      </c>
      <c r="J531" s="54" t="e">
        <f t="shared" si="25"/>
        <v>#DIV/0!</v>
      </c>
      <c r="K531" s="61"/>
    </row>
    <row r="532" spans="1:11" ht="18" customHeight="1">
      <c r="A532" s="60"/>
      <c r="B532" s="49"/>
      <c r="C532" s="57"/>
      <c r="D532" s="57"/>
      <c r="E532" s="57"/>
      <c r="F532" s="57"/>
      <c r="G532" s="51"/>
      <c r="H532" s="52">
        <f t="shared" si="26"/>
        <v>0</v>
      </c>
      <c r="I532" s="53" t="e">
        <f t="shared" si="27"/>
        <v>#DIV/0!</v>
      </c>
      <c r="J532" s="54" t="e">
        <f t="shared" si="25"/>
        <v>#DIV/0!</v>
      </c>
      <c r="K532" s="61"/>
    </row>
    <row r="533" spans="1:11" ht="18" customHeight="1">
      <c r="A533" s="48"/>
      <c r="B533" s="49"/>
      <c r="C533" s="57"/>
      <c r="D533" s="57"/>
      <c r="E533" s="57"/>
      <c r="F533" s="57"/>
      <c r="G533" s="51"/>
      <c r="H533" s="52">
        <f t="shared" si="26"/>
        <v>0</v>
      </c>
      <c r="I533" s="53" t="e">
        <f t="shared" si="27"/>
        <v>#DIV/0!</v>
      </c>
      <c r="J533" s="54" t="e">
        <f t="shared" si="25"/>
        <v>#DIV/0!</v>
      </c>
      <c r="K533" s="61"/>
    </row>
    <row r="534" spans="1:11" ht="18" customHeight="1">
      <c r="A534" s="60"/>
      <c r="B534" s="49"/>
      <c r="C534" s="57"/>
      <c r="D534" s="57"/>
      <c r="E534" s="57"/>
      <c r="F534" s="57"/>
      <c r="G534" s="51"/>
      <c r="H534" s="52">
        <f t="shared" si="26"/>
        <v>0</v>
      </c>
      <c r="I534" s="53" t="e">
        <f t="shared" si="27"/>
        <v>#DIV/0!</v>
      </c>
      <c r="J534" s="54" t="e">
        <f t="shared" si="25"/>
        <v>#DIV/0!</v>
      </c>
      <c r="K534" s="61"/>
    </row>
    <row r="535" spans="1:11" ht="18" customHeight="1">
      <c r="A535" s="48"/>
      <c r="B535" s="49"/>
      <c r="C535" s="57"/>
      <c r="D535" s="57"/>
      <c r="E535" s="57"/>
      <c r="F535" s="57"/>
      <c r="G535" s="51"/>
      <c r="H535" s="52">
        <f t="shared" si="26"/>
        <v>0</v>
      </c>
      <c r="I535" s="53" t="e">
        <f t="shared" si="27"/>
        <v>#DIV/0!</v>
      </c>
      <c r="J535" s="54" t="e">
        <f t="shared" si="25"/>
        <v>#DIV/0!</v>
      </c>
      <c r="K535" s="61"/>
    </row>
    <row r="536" spans="1:11" ht="18" customHeight="1">
      <c r="A536" s="60"/>
      <c r="B536" s="49"/>
      <c r="C536" s="57"/>
      <c r="D536" s="57"/>
      <c r="E536" s="57"/>
      <c r="F536" s="57"/>
      <c r="G536" s="51"/>
      <c r="H536" s="52">
        <f t="shared" si="26"/>
        <v>0</v>
      </c>
      <c r="I536" s="53" t="e">
        <f t="shared" si="27"/>
        <v>#DIV/0!</v>
      </c>
      <c r="J536" s="54" t="e">
        <f t="shared" si="25"/>
        <v>#DIV/0!</v>
      </c>
      <c r="K536" s="61"/>
    </row>
    <row r="537" spans="1:11" ht="18" customHeight="1">
      <c r="A537" s="48"/>
      <c r="B537" s="49"/>
      <c r="C537" s="57"/>
      <c r="D537" s="57"/>
      <c r="E537" s="57"/>
      <c r="F537" s="57"/>
      <c r="G537" s="51"/>
      <c r="H537" s="52">
        <f t="shared" si="26"/>
        <v>0</v>
      </c>
      <c r="I537" s="53" t="e">
        <f t="shared" si="27"/>
        <v>#DIV/0!</v>
      </c>
      <c r="J537" s="54" t="e">
        <f t="shared" si="25"/>
        <v>#DIV/0!</v>
      </c>
      <c r="K537" s="61"/>
    </row>
    <row r="538" spans="1:11" ht="18" customHeight="1">
      <c r="A538" s="60"/>
      <c r="B538" s="49"/>
      <c r="C538" s="57"/>
      <c r="D538" s="57"/>
      <c r="E538" s="57"/>
      <c r="F538" s="57"/>
      <c r="G538" s="51"/>
      <c r="H538" s="52">
        <f t="shared" si="26"/>
        <v>0</v>
      </c>
      <c r="I538" s="53" t="e">
        <f t="shared" si="27"/>
        <v>#DIV/0!</v>
      </c>
      <c r="J538" s="54" t="e">
        <f t="shared" si="25"/>
        <v>#DIV/0!</v>
      </c>
      <c r="K538" s="61"/>
    </row>
    <row r="539" spans="1:11" ht="18" customHeight="1">
      <c r="A539" s="48"/>
      <c r="B539" s="49"/>
      <c r="C539" s="57"/>
      <c r="D539" s="57"/>
      <c r="E539" s="57"/>
      <c r="F539" s="57"/>
      <c r="G539" s="51"/>
      <c r="H539" s="52">
        <f t="shared" si="26"/>
        <v>0</v>
      </c>
      <c r="I539" s="53" t="e">
        <f t="shared" si="27"/>
        <v>#DIV/0!</v>
      </c>
      <c r="J539" s="54" t="e">
        <f t="shared" si="25"/>
        <v>#DIV/0!</v>
      </c>
      <c r="K539" s="61"/>
    </row>
    <row r="540" spans="1:11" ht="18" customHeight="1">
      <c r="A540" s="60"/>
      <c r="B540" s="49"/>
      <c r="C540" s="57"/>
      <c r="D540" s="57"/>
      <c r="E540" s="57"/>
      <c r="F540" s="57"/>
      <c r="G540" s="51"/>
      <c r="H540" s="52">
        <f t="shared" si="26"/>
        <v>0</v>
      </c>
      <c r="I540" s="53" t="e">
        <f t="shared" si="27"/>
        <v>#DIV/0!</v>
      </c>
      <c r="J540" s="54" t="e">
        <f t="shared" si="25"/>
        <v>#DIV/0!</v>
      </c>
      <c r="K540" s="61"/>
    </row>
    <row r="541" spans="1:11" ht="18" customHeight="1">
      <c r="A541" s="48"/>
      <c r="B541" s="49"/>
      <c r="C541" s="57"/>
      <c r="D541" s="57"/>
      <c r="E541" s="57"/>
      <c r="F541" s="57"/>
      <c r="G541" s="51"/>
      <c r="H541" s="52">
        <f t="shared" si="26"/>
        <v>0</v>
      </c>
      <c r="I541" s="53" t="e">
        <f t="shared" si="27"/>
        <v>#DIV/0!</v>
      </c>
      <c r="J541" s="54" t="e">
        <f t="shared" si="25"/>
        <v>#DIV/0!</v>
      </c>
      <c r="K541" s="61"/>
    </row>
    <row r="542" spans="1:11" ht="18" customHeight="1">
      <c r="A542" s="60"/>
      <c r="B542" s="49"/>
      <c r="C542" s="57"/>
      <c r="D542" s="57"/>
      <c r="E542" s="57"/>
      <c r="F542" s="57"/>
      <c r="G542" s="51"/>
      <c r="H542" s="52">
        <f t="shared" si="26"/>
        <v>0</v>
      </c>
      <c r="I542" s="53" t="e">
        <f t="shared" si="27"/>
        <v>#DIV/0!</v>
      </c>
      <c r="J542" s="54" t="e">
        <f t="shared" si="25"/>
        <v>#DIV/0!</v>
      </c>
      <c r="K542" s="61"/>
    </row>
    <row r="543" spans="1:11" ht="18" customHeight="1">
      <c r="A543" s="48"/>
      <c r="B543" s="49"/>
      <c r="C543" s="57"/>
      <c r="D543" s="57"/>
      <c r="E543" s="57"/>
      <c r="F543" s="57"/>
      <c r="G543" s="51"/>
      <c r="H543" s="52">
        <f t="shared" si="26"/>
        <v>0</v>
      </c>
      <c r="I543" s="53" t="e">
        <f t="shared" si="27"/>
        <v>#DIV/0!</v>
      </c>
      <c r="J543" s="54" t="e">
        <f t="shared" si="25"/>
        <v>#DIV/0!</v>
      </c>
      <c r="K543" s="61"/>
    </row>
    <row r="544" spans="1:11" ht="18" customHeight="1">
      <c r="A544" s="60"/>
      <c r="B544" s="49"/>
      <c r="C544" s="57"/>
      <c r="D544" s="57"/>
      <c r="E544" s="57"/>
      <c r="F544" s="57"/>
      <c r="G544" s="51"/>
      <c r="H544" s="52">
        <f t="shared" si="26"/>
        <v>0</v>
      </c>
      <c r="I544" s="53" t="e">
        <f t="shared" si="27"/>
        <v>#DIV/0!</v>
      </c>
      <c r="J544" s="54" t="e">
        <f t="shared" si="25"/>
        <v>#DIV/0!</v>
      </c>
      <c r="K544" s="61"/>
    </row>
    <row r="545" spans="1:11" ht="18" customHeight="1">
      <c r="A545" s="48"/>
      <c r="B545" s="49"/>
      <c r="C545" s="57"/>
      <c r="D545" s="57"/>
      <c r="E545" s="57"/>
      <c r="F545" s="57"/>
      <c r="G545" s="51"/>
      <c r="H545" s="52">
        <f t="shared" si="26"/>
        <v>0</v>
      </c>
      <c r="I545" s="53" t="e">
        <f t="shared" si="27"/>
        <v>#DIV/0!</v>
      </c>
      <c r="J545" s="54" t="e">
        <f t="shared" si="25"/>
        <v>#DIV/0!</v>
      </c>
      <c r="K545" s="61"/>
    </row>
    <row r="546" spans="1:11" ht="18" customHeight="1">
      <c r="A546" s="60"/>
      <c r="B546" s="49"/>
      <c r="C546" s="57"/>
      <c r="D546" s="57"/>
      <c r="E546" s="57"/>
      <c r="F546" s="57"/>
      <c r="G546" s="51"/>
      <c r="H546" s="52">
        <f t="shared" si="26"/>
        <v>0</v>
      </c>
      <c r="I546" s="53" t="e">
        <f t="shared" si="27"/>
        <v>#DIV/0!</v>
      </c>
      <c r="J546" s="54" t="e">
        <f t="shared" si="25"/>
        <v>#DIV/0!</v>
      </c>
      <c r="K546" s="61"/>
    </row>
    <row r="547" spans="1:11" ht="18" customHeight="1">
      <c r="A547" s="48"/>
      <c r="B547" s="49"/>
      <c r="C547" s="57"/>
      <c r="D547" s="57"/>
      <c r="E547" s="57"/>
      <c r="F547" s="57"/>
      <c r="G547" s="51"/>
      <c r="H547" s="52">
        <f t="shared" si="26"/>
        <v>0</v>
      </c>
      <c r="I547" s="53" t="e">
        <f t="shared" si="27"/>
        <v>#DIV/0!</v>
      </c>
      <c r="J547" s="54" t="e">
        <f t="shared" si="25"/>
        <v>#DIV/0!</v>
      </c>
      <c r="K547" s="61"/>
    </row>
    <row r="548" spans="1:11" ht="18" customHeight="1">
      <c r="A548" s="60"/>
      <c r="B548" s="49"/>
      <c r="C548" s="57"/>
      <c r="D548" s="57"/>
      <c r="E548" s="57"/>
      <c r="F548" s="57"/>
      <c r="G548" s="51"/>
      <c r="H548" s="52">
        <f t="shared" si="26"/>
        <v>0</v>
      </c>
      <c r="I548" s="53" t="e">
        <f t="shared" si="27"/>
        <v>#DIV/0!</v>
      </c>
      <c r="J548" s="54" t="e">
        <f t="shared" si="25"/>
        <v>#DIV/0!</v>
      </c>
      <c r="K548" s="61"/>
    </row>
    <row r="549" spans="1:11" ht="18" customHeight="1">
      <c r="A549" s="48"/>
      <c r="B549" s="49"/>
      <c r="C549" s="57"/>
      <c r="D549" s="57"/>
      <c r="E549" s="57"/>
      <c r="F549" s="57"/>
      <c r="G549" s="51"/>
      <c r="H549" s="52">
        <f t="shared" si="26"/>
        <v>0</v>
      </c>
      <c r="I549" s="53" t="e">
        <f t="shared" si="27"/>
        <v>#DIV/0!</v>
      </c>
      <c r="J549" s="54" t="e">
        <f t="shared" si="25"/>
        <v>#DIV/0!</v>
      </c>
      <c r="K549" s="61"/>
    </row>
    <row r="550" spans="1:11" ht="18" customHeight="1">
      <c r="A550" s="60"/>
      <c r="B550" s="49"/>
      <c r="C550" s="57"/>
      <c r="D550" s="57"/>
      <c r="E550" s="57"/>
      <c r="F550" s="57"/>
      <c r="G550" s="51"/>
      <c r="H550" s="52">
        <f t="shared" si="26"/>
        <v>0</v>
      </c>
      <c r="I550" s="53" t="e">
        <f t="shared" si="27"/>
        <v>#DIV/0!</v>
      </c>
      <c r="J550" s="54" t="e">
        <f t="shared" si="25"/>
        <v>#DIV/0!</v>
      </c>
      <c r="K550" s="61"/>
    </row>
    <row r="551" spans="1:11" ht="18" customHeight="1">
      <c r="A551" s="48"/>
      <c r="B551" s="49"/>
      <c r="C551" s="57"/>
      <c r="D551" s="57"/>
      <c r="E551" s="57"/>
      <c r="F551" s="57"/>
      <c r="G551" s="51"/>
      <c r="H551" s="52">
        <f t="shared" si="26"/>
        <v>0</v>
      </c>
      <c r="I551" s="53" t="e">
        <f t="shared" si="27"/>
        <v>#DIV/0!</v>
      </c>
      <c r="J551" s="54" t="e">
        <f t="shared" si="25"/>
        <v>#DIV/0!</v>
      </c>
      <c r="K551" s="61"/>
    </row>
    <row r="552" spans="1:11" ht="18" customHeight="1">
      <c r="A552" s="60"/>
      <c r="B552" s="49"/>
      <c r="C552" s="57"/>
      <c r="D552" s="57"/>
      <c r="E552" s="57"/>
      <c r="F552" s="57"/>
      <c r="G552" s="51"/>
      <c r="H552" s="52">
        <f t="shared" si="26"/>
        <v>0</v>
      </c>
      <c r="I552" s="53" t="e">
        <f t="shared" si="27"/>
        <v>#DIV/0!</v>
      </c>
      <c r="J552" s="54" t="e">
        <f t="shared" si="25"/>
        <v>#DIV/0!</v>
      </c>
      <c r="K552" s="61"/>
    </row>
    <row r="553" spans="1:11" ht="18" customHeight="1">
      <c r="A553" s="48"/>
      <c r="B553" s="49"/>
      <c r="C553" s="57"/>
      <c r="D553" s="57"/>
      <c r="E553" s="57"/>
      <c r="F553" s="57"/>
      <c r="G553" s="51"/>
      <c r="H553" s="52">
        <f t="shared" si="26"/>
        <v>0</v>
      </c>
      <c r="I553" s="53" t="e">
        <f t="shared" si="27"/>
        <v>#DIV/0!</v>
      </c>
      <c r="J553" s="54" t="e">
        <f t="shared" si="25"/>
        <v>#DIV/0!</v>
      </c>
      <c r="K553" s="61"/>
    </row>
    <row r="554" spans="1:11" ht="18" customHeight="1">
      <c r="A554" s="60"/>
      <c r="B554" s="49"/>
      <c r="C554" s="57"/>
      <c r="D554" s="57"/>
      <c r="E554" s="57"/>
      <c r="F554" s="57"/>
      <c r="G554" s="51"/>
      <c r="H554" s="52">
        <f t="shared" si="26"/>
        <v>0</v>
      </c>
      <c r="I554" s="53" t="e">
        <f t="shared" si="27"/>
        <v>#DIV/0!</v>
      </c>
      <c r="J554" s="54" t="e">
        <f t="shared" si="25"/>
        <v>#DIV/0!</v>
      </c>
      <c r="K554" s="61"/>
    </row>
    <row r="555" spans="1:11" ht="18" customHeight="1">
      <c r="A555" s="48"/>
      <c r="B555" s="49"/>
      <c r="C555" s="57"/>
      <c r="D555" s="57"/>
      <c r="E555" s="57"/>
      <c r="F555" s="57"/>
      <c r="G555" s="51"/>
      <c r="H555" s="52">
        <f t="shared" si="26"/>
        <v>0</v>
      </c>
      <c r="I555" s="53" t="e">
        <f t="shared" si="27"/>
        <v>#DIV/0!</v>
      </c>
      <c r="J555" s="54" t="e">
        <f t="shared" si="25"/>
        <v>#DIV/0!</v>
      </c>
      <c r="K555" s="61"/>
    </row>
    <row r="556" spans="1:11" ht="18" customHeight="1">
      <c r="A556" s="60"/>
      <c r="B556" s="49"/>
      <c r="C556" s="57"/>
      <c r="D556" s="57"/>
      <c r="E556" s="57"/>
      <c r="F556" s="57"/>
      <c r="G556" s="51"/>
      <c r="H556" s="52">
        <f t="shared" si="26"/>
        <v>0</v>
      </c>
      <c r="I556" s="53" t="e">
        <f t="shared" si="27"/>
        <v>#DIV/0!</v>
      </c>
      <c r="J556" s="54" t="e">
        <f t="shared" si="25"/>
        <v>#DIV/0!</v>
      </c>
      <c r="K556" s="61"/>
    </row>
    <row r="557" spans="1:11" ht="18" customHeight="1">
      <c r="A557" s="48"/>
      <c r="B557" s="49"/>
      <c r="C557" s="57"/>
      <c r="D557" s="57"/>
      <c r="E557" s="57"/>
      <c r="F557" s="57"/>
      <c r="G557" s="51"/>
      <c r="H557" s="52">
        <f t="shared" si="26"/>
        <v>0</v>
      </c>
      <c r="I557" s="53" t="e">
        <f t="shared" si="27"/>
        <v>#DIV/0!</v>
      </c>
      <c r="J557" s="54" t="e">
        <f t="shared" si="25"/>
        <v>#DIV/0!</v>
      </c>
      <c r="K557" s="61"/>
    </row>
    <row r="558" spans="1:11" ht="18" customHeight="1">
      <c r="A558" s="60"/>
      <c r="B558" s="49"/>
      <c r="C558" s="57"/>
      <c r="D558" s="57"/>
      <c r="E558" s="57"/>
      <c r="F558" s="57"/>
      <c r="G558" s="51"/>
      <c r="H558" s="52">
        <f t="shared" si="26"/>
        <v>0</v>
      </c>
      <c r="I558" s="53" t="e">
        <f t="shared" si="27"/>
        <v>#DIV/0!</v>
      </c>
      <c r="J558" s="54" t="e">
        <f t="shared" si="25"/>
        <v>#DIV/0!</v>
      </c>
      <c r="K558" s="61"/>
    </row>
    <row r="559" spans="1:11" ht="18" customHeight="1">
      <c r="A559" s="48"/>
      <c r="B559" s="49"/>
      <c r="C559" s="57"/>
      <c r="D559" s="57"/>
      <c r="E559" s="57"/>
      <c r="F559" s="57"/>
      <c r="G559" s="51"/>
      <c r="H559" s="52">
        <f t="shared" si="26"/>
        <v>0</v>
      </c>
      <c r="I559" s="53" t="e">
        <f t="shared" si="27"/>
        <v>#DIV/0!</v>
      </c>
      <c r="J559" s="54" t="e">
        <f t="shared" si="25"/>
        <v>#DIV/0!</v>
      </c>
      <c r="K559" s="61"/>
    </row>
    <row r="560" spans="1:11" ht="18" customHeight="1">
      <c r="A560" s="60"/>
      <c r="B560" s="49"/>
      <c r="C560" s="57"/>
      <c r="D560" s="57"/>
      <c r="E560" s="57"/>
      <c r="F560" s="57"/>
      <c r="G560" s="51"/>
      <c r="H560" s="52">
        <f t="shared" si="26"/>
        <v>0</v>
      </c>
      <c r="I560" s="53" t="e">
        <f t="shared" si="27"/>
        <v>#DIV/0!</v>
      </c>
      <c r="J560" s="54" t="e">
        <f t="shared" si="25"/>
        <v>#DIV/0!</v>
      </c>
      <c r="K560" s="61"/>
    </row>
    <row r="561" spans="1:11" ht="18" customHeight="1">
      <c r="A561" s="48"/>
      <c r="B561" s="49"/>
      <c r="C561" s="57"/>
      <c r="D561" s="57"/>
      <c r="E561" s="57"/>
      <c r="F561" s="57"/>
      <c r="G561" s="51"/>
      <c r="H561" s="52">
        <f t="shared" si="26"/>
        <v>0</v>
      </c>
      <c r="I561" s="53" t="e">
        <f t="shared" si="27"/>
        <v>#DIV/0!</v>
      </c>
      <c r="J561" s="54" t="e">
        <f t="shared" si="25"/>
        <v>#DIV/0!</v>
      </c>
      <c r="K561" s="61"/>
    </row>
    <row r="562" spans="1:11" ht="18" customHeight="1">
      <c r="A562" s="60"/>
      <c r="B562" s="49"/>
      <c r="C562" s="57"/>
      <c r="D562" s="57"/>
      <c r="E562" s="57"/>
      <c r="F562" s="57"/>
      <c r="G562" s="51"/>
      <c r="H562" s="52">
        <f t="shared" si="26"/>
        <v>0</v>
      </c>
      <c r="I562" s="53" t="e">
        <f t="shared" si="27"/>
        <v>#DIV/0!</v>
      </c>
      <c r="J562" s="54" t="e">
        <f t="shared" si="25"/>
        <v>#DIV/0!</v>
      </c>
      <c r="K562" s="61"/>
    </row>
    <row r="563" spans="1:11" ht="18" customHeight="1">
      <c r="A563" s="48"/>
      <c r="B563" s="49"/>
      <c r="C563" s="57"/>
      <c r="D563" s="57"/>
      <c r="E563" s="57"/>
      <c r="F563" s="57"/>
      <c r="G563" s="51"/>
      <c r="H563" s="52">
        <f t="shared" si="26"/>
        <v>0</v>
      </c>
      <c r="I563" s="53" t="e">
        <f t="shared" si="27"/>
        <v>#DIV/0!</v>
      </c>
      <c r="J563" s="54" t="e">
        <f t="shared" si="25"/>
        <v>#DIV/0!</v>
      </c>
      <c r="K563" s="61"/>
    </row>
    <row r="564" spans="1:11" ht="18" customHeight="1">
      <c r="A564" s="60"/>
      <c r="B564" s="49"/>
      <c r="C564" s="57"/>
      <c r="D564" s="57"/>
      <c r="E564" s="57"/>
      <c r="F564" s="57"/>
      <c r="G564" s="51"/>
      <c r="H564" s="52">
        <f t="shared" si="26"/>
        <v>0</v>
      </c>
      <c r="I564" s="53" t="e">
        <f t="shared" si="27"/>
        <v>#DIV/0!</v>
      </c>
      <c r="J564" s="54" t="e">
        <f t="shared" si="25"/>
        <v>#DIV/0!</v>
      </c>
      <c r="K564" s="61"/>
    </row>
    <row r="565" spans="1:11" ht="18" customHeight="1">
      <c r="A565" s="48"/>
      <c r="B565" s="49"/>
      <c r="C565" s="57"/>
      <c r="D565" s="57"/>
      <c r="E565" s="57"/>
      <c r="F565" s="57"/>
      <c r="G565" s="51"/>
      <c r="H565" s="52">
        <f t="shared" si="26"/>
        <v>0</v>
      </c>
      <c r="I565" s="53" t="e">
        <f t="shared" si="27"/>
        <v>#DIV/0!</v>
      </c>
      <c r="J565" s="54" t="e">
        <f t="shared" si="25"/>
        <v>#DIV/0!</v>
      </c>
      <c r="K565" s="61"/>
    </row>
    <row r="566" spans="1:11" ht="18" customHeight="1">
      <c r="A566" s="60"/>
      <c r="B566" s="49"/>
      <c r="C566" s="57"/>
      <c r="D566" s="57"/>
      <c r="E566" s="57"/>
      <c r="F566" s="57"/>
      <c r="G566" s="51"/>
      <c r="H566" s="52">
        <f t="shared" si="26"/>
        <v>0</v>
      </c>
      <c r="I566" s="53" t="e">
        <f t="shared" si="27"/>
        <v>#DIV/0!</v>
      </c>
      <c r="J566" s="54" t="e">
        <f t="shared" si="25"/>
        <v>#DIV/0!</v>
      </c>
      <c r="K566" s="61"/>
    </row>
    <row r="567" spans="1:11" ht="18" customHeight="1">
      <c r="A567" s="48"/>
      <c r="B567" s="49"/>
      <c r="C567" s="57"/>
      <c r="D567" s="57"/>
      <c r="E567" s="57"/>
      <c r="F567" s="57"/>
      <c r="G567" s="51"/>
      <c r="H567" s="52">
        <f t="shared" si="26"/>
        <v>0</v>
      </c>
      <c r="I567" s="53" t="e">
        <f t="shared" si="27"/>
        <v>#DIV/0!</v>
      </c>
      <c r="J567" s="54" t="e">
        <f t="shared" si="25"/>
        <v>#DIV/0!</v>
      </c>
      <c r="K567" s="61"/>
    </row>
    <row r="568" spans="1:11" ht="18" customHeight="1">
      <c r="A568" s="60"/>
      <c r="B568" s="49"/>
      <c r="C568" s="57"/>
      <c r="D568" s="57"/>
      <c r="E568" s="57"/>
      <c r="F568" s="57"/>
      <c r="G568" s="51"/>
      <c r="H568" s="52">
        <f t="shared" si="26"/>
        <v>0</v>
      </c>
      <c r="I568" s="53" t="e">
        <f t="shared" si="27"/>
        <v>#DIV/0!</v>
      </c>
      <c r="J568" s="54" t="e">
        <f t="shared" si="25"/>
        <v>#DIV/0!</v>
      </c>
      <c r="K568" s="61"/>
    </row>
    <row r="569" spans="1:11" ht="18" customHeight="1">
      <c r="A569" s="48"/>
      <c r="B569" s="49"/>
      <c r="C569" s="57"/>
      <c r="D569" s="57"/>
      <c r="E569" s="57"/>
      <c r="F569" s="57"/>
      <c r="G569" s="51"/>
      <c r="H569" s="52">
        <f t="shared" si="26"/>
        <v>0</v>
      </c>
      <c r="I569" s="53" t="e">
        <f t="shared" si="27"/>
        <v>#DIV/0!</v>
      </c>
      <c r="J569" s="54" t="e">
        <f t="shared" si="25"/>
        <v>#DIV/0!</v>
      </c>
      <c r="K569" s="61"/>
    </row>
    <row r="570" spans="1:11" ht="18" customHeight="1">
      <c r="A570" s="60"/>
      <c r="B570" s="49"/>
      <c r="C570" s="57"/>
      <c r="D570" s="57"/>
      <c r="E570" s="57"/>
      <c r="F570" s="57"/>
      <c r="G570" s="51"/>
      <c r="H570" s="52">
        <f t="shared" si="26"/>
        <v>0</v>
      </c>
      <c r="I570" s="53" t="e">
        <f t="shared" si="27"/>
        <v>#DIV/0!</v>
      </c>
      <c r="J570" s="54" t="e">
        <f t="shared" si="25"/>
        <v>#DIV/0!</v>
      </c>
      <c r="K570" s="61"/>
    </row>
    <row r="571" spans="1:11" ht="18" customHeight="1">
      <c r="A571" s="48"/>
      <c r="B571" s="49"/>
      <c r="C571" s="57"/>
      <c r="D571" s="57"/>
      <c r="E571" s="57"/>
      <c r="F571" s="57"/>
      <c r="G571" s="51"/>
      <c r="H571" s="52">
        <f t="shared" si="26"/>
        <v>0</v>
      </c>
      <c r="I571" s="53" t="e">
        <f t="shared" si="27"/>
        <v>#DIV/0!</v>
      </c>
      <c r="J571" s="54" t="e">
        <f t="shared" si="25"/>
        <v>#DIV/0!</v>
      </c>
      <c r="K571" s="61"/>
    </row>
    <row r="572" spans="1:11" ht="18" customHeight="1">
      <c r="A572" s="60"/>
      <c r="B572" s="49"/>
      <c r="C572" s="57"/>
      <c r="D572" s="57"/>
      <c r="E572" s="57"/>
      <c r="F572" s="57"/>
      <c r="G572" s="51"/>
      <c r="H572" s="52">
        <f t="shared" si="26"/>
        <v>0</v>
      </c>
      <c r="I572" s="53" t="e">
        <f t="shared" si="27"/>
        <v>#DIV/0!</v>
      </c>
      <c r="J572" s="54" t="e">
        <f t="shared" si="25"/>
        <v>#DIV/0!</v>
      </c>
      <c r="K572" s="61"/>
    </row>
    <row r="573" spans="1:11" ht="18" customHeight="1">
      <c r="A573" s="48"/>
      <c r="B573" s="49"/>
      <c r="C573" s="57"/>
      <c r="D573" s="57"/>
      <c r="E573" s="57"/>
      <c r="F573" s="57"/>
      <c r="G573" s="51"/>
      <c r="H573" s="52">
        <f t="shared" si="26"/>
        <v>0</v>
      </c>
      <c r="I573" s="53" t="e">
        <f t="shared" si="27"/>
        <v>#DIV/0!</v>
      </c>
      <c r="J573" s="54" t="e">
        <f t="shared" si="25"/>
        <v>#DIV/0!</v>
      </c>
      <c r="K573" s="61"/>
    </row>
    <row r="574" spans="1:11" ht="18" customHeight="1">
      <c r="A574" s="60"/>
      <c r="B574" s="49"/>
      <c r="C574" s="57"/>
      <c r="D574" s="57"/>
      <c r="E574" s="57"/>
      <c r="F574" s="57"/>
      <c r="G574" s="51"/>
      <c r="H574" s="52">
        <f t="shared" si="26"/>
        <v>0</v>
      </c>
      <c r="I574" s="53" t="e">
        <f t="shared" si="27"/>
        <v>#DIV/0!</v>
      </c>
      <c r="J574" s="54" t="e">
        <f t="shared" si="25"/>
        <v>#DIV/0!</v>
      </c>
      <c r="K574" s="61"/>
    </row>
    <row r="575" spans="1:11" ht="18" customHeight="1">
      <c r="A575" s="48"/>
      <c r="B575" s="49"/>
      <c r="C575" s="57"/>
      <c r="D575" s="57"/>
      <c r="E575" s="57"/>
      <c r="F575" s="57"/>
      <c r="G575" s="51"/>
      <c r="H575" s="52">
        <f t="shared" si="26"/>
        <v>0</v>
      </c>
      <c r="I575" s="53" t="e">
        <f t="shared" si="27"/>
        <v>#DIV/0!</v>
      </c>
      <c r="J575" s="54" t="e">
        <f t="shared" si="25"/>
        <v>#DIV/0!</v>
      </c>
      <c r="K575" s="61"/>
    </row>
    <row r="576" spans="1:11" ht="18" customHeight="1">
      <c r="A576" s="60"/>
      <c r="B576" s="49"/>
      <c r="C576" s="57"/>
      <c r="D576" s="57"/>
      <c r="E576" s="57"/>
      <c r="F576" s="57"/>
      <c r="G576" s="51"/>
      <c r="H576" s="52">
        <f t="shared" si="26"/>
        <v>0</v>
      </c>
      <c r="I576" s="53" t="e">
        <f t="shared" si="27"/>
        <v>#DIV/0!</v>
      </c>
      <c r="J576" s="54" t="e">
        <f t="shared" si="25"/>
        <v>#DIV/0!</v>
      </c>
      <c r="K576" s="61"/>
    </row>
    <row r="577" spans="1:11" ht="18" customHeight="1">
      <c r="A577" s="48"/>
      <c r="B577" s="49"/>
      <c r="C577" s="57"/>
      <c r="D577" s="57"/>
      <c r="E577" s="57"/>
      <c r="F577" s="57"/>
      <c r="G577" s="51"/>
      <c r="H577" s="52">
        <f t="shared" si="26"/>
        <v>0</v>
      </c>
      <c r="I577" s="53" t="e">
        <f t="shared" si="27"/>
        <v>#DIV/0!</v>
      </c>
      <c r="J577" s="54" t="e">
        <f t="shared" si="25"/>
        <v>#DIV/0!</v>
      </c>
      <c r="K577" s="61"/>
    </row>
    <row r="578" spans="1:11" ht="18" customHeight="1">
      <c r="A578" s="60"/>
      <c r="B578" s="49"/>
      <c r="C578" s="57"/>
      <c r="D578" s="57"/>
      <c r="E578" s="57"/>
      <c r="F578" s="57"/>
      <c r="G578" s="51"/>
      <c r="H578" s="52">
        <f t="shared" si="26"/>
        <v>0</v>
      </c>
      <c r="I578" s="53" t="e">
        <f t="shared" si="27"/>
        <v>#DIV/0!</v>
      </c>
      <c r="J578" s="54" t="e">
        <f t="shared" si="25"/>
        <v>#DIV/0!</v>
      </c>
      <c r="K578" s="61"/>
    </row>
    <row r="579" spans="1:11" ht="18" customHeight="1">
      <c r="A579" s="60"/>
      <c r="B579" s="49"/>
      <c r="C579" s="57"/>
      <c r="D579" s="57"/>
      <c r="E579" s="57"/>
      <c r="F579" s="57"/>
      <c r="G579" s="51"/>
      <c r="H579" s="52">
        <f t="shared" si="26"/>
        <v>0</v>
      </c>
      <c r="I579" s="53" t="e">
        <f t="shared" si="27"/>
        <v>#DIV/0!</v>
      </c>
      <c r="J579" s="54" t="e">
        <f aca="true" t="shared" si="28" ref="J579:J601">IF(I579&gt;=19.51,"Nagyarany",IF(I579&gt;=18.51,"Arany",IF(I579&gt;=17.51,"Ezüst",IF(I579&gt;=16.51,"Bronz",IF(I579&gt;=16.01,"Oklevél"," ")))))</f>
        <v>#DIV/0!</v>
      </c>
      <c r="K579" s="61"/>
    </row>
    <row r="580" spans="1:11" ht="18" customHeight="1">
      <c r="A580" s="48"/>
      <c r="B580" s="49"/>
      <c r="C580" s="57"/>
      <c r="D580" s="57"/>
      <c r="E580" s="57"/>
      <c r="F580" s="57"/>
      <c r="G580" s="51"/>
      <c r="H580" s="52">
        <f aca="true" t="shared" si="29" ref="H580:H601">COUNT(C580:G580)</f>
        <v>0</v>
      </c>
      <c r="I580" s="53" t="e">
        <f aca="true" t="shared" si="30" ref="I580:I601">AVERAGE(C580:G580)</f>
        <v>#DIV/0!</v>
      </c>
      <c r="J580" s="54" t="e">
        <f t="shared" si="28"/>
        <v>#DIV/0!</v>
      </c>
      <c r="K580" s="61"/>
    </row>
    <row r="581" spans="1:11" ht="18" customHeight="1">
      <c r="A581" s="60"/>
      <c r="B581" s="49"/>
      <c r="C581" s="57"/>
      <c r="D581" s="57"/>
      <c r="E581" s="57"/>
      <c r="F581" s="57"/>
      <c r="G581" s="51"/>
      <c r="H581" s="52">
        <f t="shared" si="29"/>
        <v>0</v>
      </c>
      <c r="I581" s="53" t="e">
        <f t="shared" si="30"/>
        <v>#DIV/0!</v>
      </c>
      <c r="J581" s="54" t="e">
        <f t="shared" si="28"/>
        <v>#DIV/0!</v>
      </c>
      <c r="K581" s="61"/>
    </row>
    <row r="582" spans="1:11" ht="18" customHeight="1">
      <c r="A582" s="48"/>
      <c r="B582" s="49"/>
      <c r="C582" s="57"/>
      <c r="D582" s="57"/>
      <c r="E582" s="57"/>
      <c r="F582" s="57"/>
      <c r="G582" s="51"/>
      <c r="H582" s="52">
        <f t="shared" si="29"/>
        <v>0</v>
      </c>
      <c r="I582" s="53" t="e">
        <f t="shared" si="30"/>
        <v>#DIV/0!</v>
      </c>
      <c r="J582" s="54" t="e">
        <f t="shared" si="28"/>
        <v>#DIV/0!</v>
      </c>
      <c r="K582" s="61"/>
    </row>
    <row r="583" spans="1:11" ht="18" customHeight="1">
      <c r="A583" s="60"/>
      <c r="B583" s="49"/>
      <c r="C583" s="57"/>
      <c r="D583" s="57"/>
      <c r="E583" s="57"/>
      <c r="F583" s="57"/>
      <c r="G583" s="51"/>
      <c r="H583" s="52">
        <f t="shared" si="29"/>
        <v>0</v>
      </c>
      <c r="I583" s="53" t="e">
        <f t="shared" si="30"/>
        <v>#DIV/0!</v>
      </c>
      <c r="J583" s="54" t="e">
        <f t="shared" si="28"/>
        <v>#DIV/0!</v>
      </c>
      <c r="K583" s="61"/>
    </row>
    <row r="584" spans="1:11" ht="18" customHeight="1">
      <c r="A584" s="48"/>
      <c r="B584" s="49"/>
      <c r="C584" s="57"/>
      <c r="D584" s="57"/>
      <c r="E584" s="57"/>
      <c r="F584" s="57"/>
      <c r="G584" s="51"/>
      <c r="H584" s="52">
        <f t="shared" si="29"/>
        <v>0</v>
      </c>
      <c r="I584" s="53" t="e">
        <f t="shared" si="30"/>
        <v>#DIV/0!</v>
      </c>
      <c r="J584" s="54" t="e">
        <f t="shared" si="28"/>
        <v>#DIV/0!</v>
      </c>
      <c r="K584" s="61"/>
    </row>
    <row r="585" spans="1:11" ht="18" customHeight="1">
      <c r="A585" s="60"/>
      <c r="B585" s="49"/>
      <c r="C585" s="57"/>
      <c r="D585" s="57"/>
      <c r="E585" s="57"/>
      <c r="F585" s="57"/>
      <c r="G585" s="51"/>
      <c r="H585" s="52">
        <f t="shared" si="29"/>
        <v>0</v>
      </c>
      <c r="I585" s="53" t="e">
        <f t="shared" si="30"/>
        <v>#DIV/0!</v>
      </c>
      <c r="J585" s="54" t="e">
        <f t="shared" si="28"/>
        <v>#DIV/0!</v>
      </c>
      <c r="K585" s="61"/>
    </row>
    <row r="586" spans="1:11" ht="18" customHeight="1">
      <c r="A586" s="48"/>
      <c r="B586" s="49"/>
      <c r="C586" s="57"/>
      <c r="D586" s="57"/>
      <c r="E586" s="57"/>
      <c r="F586" s="57"/>
      <c r="G586" s="51"/>
      <c r="H586" s="52">
        <f t="shared" si="29"/>
        <v>0</v>
      </c>
      <c r="I586" s="53" t="e">
        <f t="shared" si="30"/>
        <v>#DIV/0!</v>
      </c>
      <c r="J586" s="54" t="e">
        <f t="shared" si="28"/>
        <v>#DIV/0!</v>
      </c>
      <c r="K586" s="61"/>
    </row>
    <row r="587" spans="1:11" ht="18" customHeight="1">
      <c r="A587" s="60"/>
      <c r="B587" s="49"/>
      <c r="C587" s="57"/>
      <c r="D587" s="57"/>
      <c r="E587" s="57"/>
      <c r="F587" s="57"/>
      <c r="G587" s="51"/>
      <c r="H587" s="52">
        <f t="shared" si="29"/>
        <v>0</v>
      </c>
      <c r="I587" s="53" t="e">
        <f t="shared" si="30"/>
        <v>#DIV/0!</v>
      </c>
      <c r="J587" s="54" t="e">
        <f t="shared" si="28"/>
        <v>#DIV/0!</v>
      </c>
      <c r="K587" s="61"/>
    </row>
    <row r="588" spans="1:11" ht="18" customHeight="1">
      <c r="A588" s="48"/>
      <c r="B588" s="49"/>
      <c r="C588" s="57"/>
      <c r="D588" s="57"/>
      <c r="E588" s="57"/>
      <c r="F588" s="57"/>
      <c r="G588" s="51"/>
      <c r="H588" s="52">
        <f t="shared" si="29"/>
        <v>0</v>
      </c>
      <c r="I588" s="53" t="e">
        <f t="shared" si="30"/>
        <v>#DIV/0!</v>
      </c>
      <c r="J588" s="54" t="e">
        <f t="shared" si="28"/>
        <v>#DIV/0!</v>
      </c>
      <c r="K588" s="61"/>
    </row>
    <row r="589" spans="1:11" ht="18" customHeight="1">
      <c r="A589" s="60"/>
      <c r="B589" s="49"/>
      <c r="C589" s="57"/>
      <c r="D589" s="57"/>
      <c r="E589" s="57"/>
      <c r="F589" s="57"/>
      <c r="G589" s="51"/>
      <c r="H589" s="52">
        <f t="shared" si="29"/>
        <v>0</v>
      </c>
      <c r="I589" s="53" t="e">
        <f t="shared" si="30"/>
        <v>#DIV/0!</v>
      </c>
      <c r="J589" s="54" t="e">
        <f t="shared" si="28"/>
        <v>#DIV/0!</v>
      </c>
      <c r="K589" s="61"/>
    </row>
    <row r="590" spans="1:11" ht="18" customHeight="1">
      <c r="A590" s="48"/>
      <c r="B590" s="49"/>
      <c r="C590" s="57"/>
      <c r="D590" s="57"/>
      <c r="E590" s="57"/>
      <c r="F590" s="57"/>
      <c r="G590" s="51"/>
      <c r="H590" s="52">
        <f t="shared" si="29"/>
        <v>0</v>
      </c>
      <c r="I590" s="53" t="e">
        <f t="shared" si="30"/>
        <v>#DIV/0!</v>
      </c>
      <c r="J590" s="54" t="e">
        <f t="shared" si="28"/>
        <v>#DIV/0!</v>
      </c>
      <c r="K590" s="61"/>
    </row>
    <row r="591" spans="1:11" ht="18" customHeight="1">
      <c r="A591" s="60"/>
      <c r="B591" s="49"/>
      <c r="C591" s="57"/>
      <c r="D591" s="57"/>
      <c r="E591" s="57"/>
      <c r="F591" s="57"/>
      <c r="G591" s="51"/>
      <c r="H591" s="52">
        <f t="shared" si="29"/>
        <v>0</v>
      </c>
      <c r="I591" s="53" t="e">
        <f t="shared" si="30"/>
        <v>#DIV/0!</v>
      </c>
      <c r="J591" s="54" t="e">
        <f t="shared" si="28"/>
        <v>#DIV/0!</v>
      </c>
      <c r="K591" s="61"/>
    </row>
    <row r="592" spans="1:11" ht="18" customHeight="1">
      <c r="A592" s="48"/>
      <c r="B592" s="49"/>
      <c r="C592" s="57"/>
      <c r="D592" s="57"/>
      <c r="E592" s="57"/>
      <c r="F592" s="57"/>
      <c r="G592" s="51"/>
      <c r="H592" s="52">
        <f t="shared" si="29"/>
        <v>0</v>
      </c>
      <c r="I592" s="53" t="e">
        <f t="shared" si="30"/>
        <v>#DIV/0!</v>
      </c>
      <c r="J592" s="54" t="e">
        <f t="shared" si="28"/>
        <v>#DIV/0!</v>
      </c>
      <c r="K592" s="61"/>
    </row>
    <row r="593" spans="1:11" ht="18" customHeight="1">
      <c r="A593" s="60"/>
      <c r="B593" s="49"/>
      <c r="C593" s="57"/>
      <c r="D593" s="57"/>
      <c r="E593" s="57"/>
      <c r="F593" s="57"/>
      <c r="G593" s="51"/>
      <c r="H593" s="52">
        <f t="shared" si="29"/>
        <v>0</v>
      </c>
      <c r="I593" s="53" t="e">
        <f t="shared" si="30"/>
        <v>#DIV/0!</v>
      </c>
      <c r="J593" s="54" t="e">
        <f t="shared" si="28"/>
        <v>#DIV/0!</v>
      </c>
      <c r="K593" s="61"/>
    </row>
    <row r="594" spans="1:11" ht="18" customHeight="1">
      <c r="A594" s="48"/>
      <c r="B594" s="49"/>
      <c r="C594" s="57"/>
      <c r="D594" s="57"/>
      <c r="E594" s="57"/>
      <c r="F594" s="57"/>
      <c r="G594" s="51"/>
      <c r="H594" s="52">
        <f t="shared" si="29"/>
        <v>0</v>
      </c>
      <c r="I594" s="53" t="e">
        <f t="shared" si="30"/>
        <v>#DIV/0!</v>
      </c>
      <c r="J594" s="54" t="e">
        <f t="shared" si="28"/>
        <v>#DIV/0!</v>
      </c>
      <c r="K594" s="61"/>
    </row>
    <row r="595" spans="1:11" ht="18" customHeight="1">
      <c r="A595" s="60"/>
      <c r="B595" s="49"/>
      <c r="C595" s="57"/>
      <c r="D595" s="57"/>
      <c r="E595" s="57"/>
      <c r="F595" s="57"/>
      <c r="G595" s="51"/>
      <c r="H595" s="52">
        <f t="shared" si="29"/>
        <v>0</v>
      </c>
      <c r="I595" s="53" t="e">
        <f t="shared" si="30"/>
        <v>#DIV/0!</v>
      </c>
      <c r="J595" s="54" t="e">
        <f t="shared" si="28"/>
        <v>#DIV/0!</v>
      </c>
      <c r="K595" s="61"/>
    </row>
    <row r="596" spans="1:11" ht="18" customHeight="1">
      <c r="A596" s="48"/>
      <c r="B596" s="49"/>
      <c r="C596" s="57"/>
      <c r="D596" s="57"/>
      <c r="E596" s="57"/>
      <c r="F596" s="57"/>
      <c r="G596" s="51"/>
      <c r="H596" s="52">
        <f t="shared" si="29"/>
        <v>0</v>
      </c>
      <c r="I596" s="53" t="e">
        <f t="shared" si="30"/>
        <v>#DIV/0!</v>
      </c>
      <c r="J596" s="54" t="e">
        <f t="shared" si="28"/>
        <v>#DIV/0!</v>
      </c>
      <c r="K596" s="61"/>
    </row>
    <row r="597" spans="1:11" ht="18" customHeight="1">
      <c r="A597" s="60"/>
      <c r="B597" s="49"/>
      <c r="C597" s="57"/>
      <c r="D597" s="57"/>
      <c r="E597" s="57"/>
      <c r="F597" s="57"/>
      <c r="G597" s="51"/>
      <c r="H597" s="52">
        <f t="shared" si="29"/>
        <v>0</v>
      </c>
      <c r="I597" s="53" t="e">
        <f t="shared" si="30"/>
        <v>#DIV/0!</v>
      </c>
      <c r="J597" s="54" t="e">
        <f t="shared" si="28"/>
        <v>#DIV/0!</v>
      </c>
      <c r="K597" s="61"/>
    </row>
    <row r="598" spans="1:11" ht="18" customHeight="1">
      <c r="A598" s="48"/>
      <c r="B598" s="49"/>
      <c r="C598" s="57"/>
      <c r="D598" s="57"/>
      <c r="E598" s="57"/>
      <c r="F598" s="57"/>
      <c r="G598" s="51"/>
      <c r="H598" s="52">
        <f t="shared" si="29"/>
        <v>0</v>
      </c>
      <c r="I598" s="53" t="e">
        <f t="shared" si="30"/>
        <v>#DIV/0!</v>
      </c>
      <c r="J598" s="54" t="e">
        <f t="shared" si="28"/>
        <v>#DIV/0!</v>
      </c>
      <c r="K598" s="61"/>
    </row>
    <row r="599" spans="1:11" ht="18" customHeight="1">
      <c r="A599" s="60"/>
      <c r="B599" s="49"/>
      <c r="C599" s="57"/>
      <c r="D599" s="57"/>
      <c r="E599" s="57"/>
      <c r="F599" s="57"/>
      <c r="G599" s="51"/>
      <c r="H599" s="52">
        <f t="shared" si="29"/>
        <v>0</v>
      </c>
      <c r="I599" s="53" t="e">
        <f t="shared" si="30"/>
        <v>#DIV/0!</v>
      </c>
      <c r="J599" s="54" t="e">
        <f t="shared" si="28"/>
        <v>#DIV/0!</v>
      </c>
      <c r="K599" s="61"/>
    </row>
    <row r="600" spans="1:11" ht="18" customHeight="1">
      <c r="A600" s="48"/>
      <c r="B600" s="49"/>
      <c r="C600" s="57"/>
      <c r="D600" s="57"/>
      <c r="E600" s="57"/>
      <c r="F600" s="57"/>
      <c r="G600" s="51"/>
      <c r="H600" s="52">
        <f t="shared" si="29"/>
        <v>0</v>
      </c>
      <c r="I600" s="53" t="e">
        <f t="shared" si="30"/>
        <v>#DIV/0!</v>
      </c>
      <c r="J600" s="54" t="e">
        <f t="shared" si="28"/>
        <v>#DIV/0!</v>
      </c>
      <c r="K600" s="61"/>
    </row>
    <row r="601" spans="1:11" ht="18" customHeight="1">
      <c r="A601" s="60"/>
      <c r="B601" s="49"/>
      <c r="C601" s="57"/>
      <c r="D601" s="57"/>
      <c r="E601" s="57"/>
      <c r="F601" s="57"/>
      <c r="G601" s="51"/>
      <c r="H601" s="52">
        <f t="shared" si="29"/>
        <v>0</v>
      </c>
      <c r="I601" s="53" t="e">
        <f t="shared" si="30"/>
        <v>#DIV/0!</v>
      </c>
      <c r="J601" s="54" t="e">
        <f t="shared" si="28"/>
        <v>#DIV/0!</v>
      </c>
      <c r="K601" s="61"/>
    </row>
    <row r="602" ht="18" customHeight="1">
      <c r="B602" s="70"/>
    </row>
    <row r="603" ht="18" customHeight="1">
      <c r="B603" s="70"/>
    </row>
    <row r="604" ht="18" customHeight="1">
      <c r="B604" s="70"/>
    </row>
    <row r="605" ht="18" customHeight="1">
      <c r="B605" s="70"/>
    </row>
    <row r="606" ht="18" customHeight="1">
      <c r="B606" s="70"/>
    </row>
    <row r="607" ht="18" customHeight="1">
      <c r="B607" s="70"/>
    </row>
    <row r="608" ht="18" customHeight="1">
      <c r="B608" s="70"/>
    </row>
    <row r="609" ht="18" customHeight="1">
      <c r="B609" s="70"/>
    </row>
    <row r="610" ht="18" customHeight="1">
      <c r="B610" s="70"/>
    </row>
    <row r="611" ht="18" customHeight="1">
      <c r="B611" s="70"/>
    </row>
    <row r="612" ht="18" customHeight="1">
      <c r="B612" s="70"/>
    </row>
    <row r="613" ht="18" customHeight="1">
      <c r="B613" s="70"/>
    </row>
    <row r="614" ht="18" customHeight="1">
      <c r="B614" s="70"/>
    </row>
    <row r="615" ht="18" customHeight="1">
      <c r="B615" s="70"/>
    </row>
    <row r="616" ht="18" customHeight="1">
      <c r="B616" s="70"/>
    </row>
    <row r="617" ht="18" customHeight="1">
      <c r="B617" s="70"/>
    </row>
    <row r="618" ht="18" customHeight="1">
      <c r="B618" s="70"/>
    </row>
    <row r="619" ht="18" customHeight="1">
      <c r="B619" s="70"/>
    </row>
    <row r="620" ht="18" customHeight="1">
      <c r="B620" s="70"/>
    </row>
    <row r="621" ht="18" customHeight="1">
      <c r="B621" s="70"/>
    </row>
    <row r="622" ht="18" customHeight="1">
      <c r="B622" s="70"/>
    </row>
    <row r="623" ht="18" customHeight="1">
      <c r="B623" s="70"/>
    </row>
    <row r="624" ht="18" customHeight="1">
      <c r="B624" s="70"/>
    </row>
    <row r="625" ht="18" customHeight="1">
      <c r="B625" s="70"/>
    </row>
    <row r="626" ht="18" customHeight="1">
      <c r="B626" s="70"/>
    </row>
    <row r="627" ht="18" customHeight="1">
      <c r="B627" s="70"/>
    </row>
    <row r="628" ht="18" customHeight="1">
      <c r="B628" s="70"/>
    </row>
    <row r="629" ht="18" customHeight="1">
      <c r="B629" s="70"/>
    </row>
  </sheetData>
  <sheetProtection password="DA27" sheet="1" objects="1" scenarios="1" selectLockedCells="1" selectUnlockedCells="1"/>
  <printOptions/>
  <pageMargins left="0.7875" right="0.7875" top="0.7875" bottom="0.5909722222222222" header="0.31527777777777777" footer="0.31527777777777777"/>
  <pageSetup horizontalDpi="300" verticalDpi="300" orientation="portrait" paperSize="9"/>
  <headerFooter alignWithMargins="0">
    <oddHeader>&amp;C&amp;14Sárisápi Borverseny - borbírák pontozása
&amp;10 2008. Február 29.</oddHeader>
    <oddFooter>&amp;C&amp;"Arial,Félkövér dőlt"&amp;P/&amp;N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62"/>
  <sheetViews>
    <sheetView zoomScale="75" zoomScaleNormal="75" workbookViewId="0" topLeftCell="A1">
      <selection activeCell="U25" sqref="U25"/>
    </sheetView>
  </sheetViews>
  <sheetFormatPr defaultColWidth="9.140625" defaultRowHeight="12.75"/>
  <cols>
    <col min="1" max="1" width="4.7109375" style="71" customWidth="1"/>
    <col min="2" max="2" width="7.57421875" style="71" customWidth="1"/>
    <col min="3" max="3" width="5.8515625" style="71" customWidth="1"/>
    <col min="4" max="4" width="19.140625" style="71" customWidth="1"/>
    <col min="5" max="5" width="9.57421875" style="71" customWidth="1"/>
    <col min="6" max="6" width="14.8515625" style="71" customWidth="1"/>
    <col min="7" max="7" width="28.140625" style="71" customWidth="1"/>
    <col min="8" max="8" width="7.7109375" style="71" customWidth="1"/>
    <col min="9" max="9" width="14.7109375" style="71" customWidth="1"/>
    <col min="10" max="10" width="8.57421875" style="71" customWidth="1"/>
    <col min="11" max="11" width="11.57421875" style="71" customWidth="1"/>
    <col min="12" max="12" width="4.421875" style="72" customWidth="1"/>
    <col min="13" max="13" width="6.421875" style="73" customWidth="1"/>
    <col min="14" max="17" width="6.57421875" style="73" customWidth="1"/>
    <col min="18" max="18" width="6.57421875" style="74" customWidth="1"/>
    <col min="19" max="19" width="10.57421875" style="0" customWidth="1"/>
    <col min="20" max="20" width="5.00390625" style="0" customWidth="1"/>
    <col min="21" max="21" width="10.421875" style="0" customWidth="1"/>
  </cols>
  <sheetData>
    <row r="1" spans="1:21" s="83" customFormat="1" ht="29.25" customHeight="1">
      <c r="A1" s="75" t="s">
        <v>295</v>
      </c>
      <c r="B1" s="76" t="s">
        <v>296</v>
      </c>
      <c r="C1" s="77" t="s">
        <v>297</v>
      </c>
      <c r="D1" s="78" t="s">
        <v>2</v>
      </c>
      <c r="E1" s="78" t="s">
        <v>3</v>
      </c>
      <c r="F1" s="78" t="s">
        <v>4</v>
      </c>
      <c r="G1" s="79" t="s">
        <v>5</v>
      </c>
      <c r="H1" s="78" t="s">
        <v>298</v>
      </c>
      <c r="I1" s="78" t="s">
        <v>7</v>
      </c>
      <c r="J1" s="78" t="s">
        <v>8</v>
      </c>
      <c r="K1" s="78" t="s">
        <v>9</v>
      </c>
      <c r="L1" s="78" t="s">
        <v>299</v>
      </c>
      <c r="M1" s="80" t="s">
        <v>284</v>
      </c>
      <c r="N1" s="80" t="s">
        <v>285</v>
      </c>
      <c r="O1" s="80" t="s">
        <v>286</v>
      </c>
      <c r="P1" s="80" t="s">
        <v>287</v>
      </c>
      <c r="Q1" s="80" t="s">
        <v>288</v>
      </c>
      <c r="R1" s="81" t="s">
        <v>300</v>
      </c>
      <c r="S1" s="82" t="s">
        <v>294</v>
      </c>
      <c r="T1" s="122" t="s">
        <v>301</v>
      </c>
      <c r="U1" s="122"/>
    </row>
    <row r="2" spans="1:21" s="92" customFormat="1" ht="12.75" customHeight="1">
      <c r="A2" s="84">
        <f aca="true" t="shared" si="0" ref="A2:A65">RANK(R2,$R$2:$R$234,0)</f>
        <v>1</v>
      </c>
      <c r="B2" s="84">
        <f>Pontozás6X5!A102</f>
        <v>415</v>
      </c>
      <c r="C2" s="85">
        <f>IF($B2&gt;0,VLOOKUP($B2,Nevezés!$A$2:$J$450,2,FALSE),"")</f>
        <v>222</v>
      </c>
      <c r="D2" s="86" t="str">
        <f>IF($B2&gt;0,VLOOKUP($B2,Nevezés!$A$2:$J$450,3,FALSE),"")</f>
        <v>Benyó Mihály</v>
      </c>
      <c r="E2" s="86" t="str">
        <f>IF($B2&gt;0,VLOOKUP($B2,Nevezés!$A$2:$J$450,4,FALSE),"")</f>
        <v>Szlovákia</v>
      </c>
      <c r="F2" s="86" t="str">
        <f>IF($B2&gt;0,VLOOKUP($B2,Nevezés!$A$2:$J$450,5,FALSE),"")</f>
        <v>Garamkövesd</v>
      </c>
      <c r="G2" s="86" t="str">
        <f>IF($B2&gt;0,VLOOKUP($B2,Nevezés!$A$2:$J$450,6,FALSE),"")</f>
        <v>Olaszrizling</v>
      </c>
      <c r="H2" s="86">
        <f>IF($B2&gt;0,VLOOKUP($B2,Nevezés!$A$2:$J$450,7,FALSE),"")</f>
        <v>2012</v>
      </c>
      <c r="I2" s="86" t="str">
        <f>IF($B2&gt;0,VLOOKUP($B2,Nevezés!$A$2:$J$450,8,FALSE),"")</f>
        <v>Garamkövesd</v>
      </c>
      <c r="J2" s="86" t="str">
        <f>IF($B2&gt;0,VLOOKUP($B2,Nevezés!$A$2:$J$450,9,FALSE),"")</f>
        <v>száraz</v>
      </c>
      <c r="K2" s="86" t="str">
        <f>IF($B2&gt;0,VLOOKUP($B2,Nevezés!$A$2:$J$450,10,FALSE),"")</f>
        <v>fehér</v>
      </c>
      <c r="L2" s="87">
        <f>Pontozás6X5!B102</f>
        <v>2</v>
      </c>
      <c r="M2" s="88">
        <f>Pontozás6X5!C102</f>
        <v>19.6</v>
      </c>
      <c r="N2" s="88">
        <f>Pontozás6X5!D102</f>
        <v>19.7</v>
      </c>
      <c r="O2" s="88">
        <f>Pontozás6X5!E102</f>
        <v>19.6</v>
      </c>
      <c r="P2" s="88">
        <f>Pontozás6X5!F102</f>
        <v>19.6</v>
      </c>
      <c r="Q2" s="88">
        <f>Pontozás6X5!G102</f>
        <v>20</v>
      </c>
      <c r="R2" s="89">
        <f aca="true" t="shared" si="1" ref="R2:R65">AVERAGE(M2:Q2)</f>
        <v>19.7</v>
      </c>
      <c r="S2" s="90" t="s">
        <v>302</v>
      </c>
      <c r="T2" s="61" t="s">
        <v>303</v>
      </c>
      <c r="U2" s="91"/>
    </row>
    <row r="3" spans="1:21" s="92" customFormat="1" ht="12.75" customHeight="1">
      <c r="A3" s="84">
        <f t="shared" si="0"/>
        <v>2</v>
      </c>
      <c r="B3" s="84">
        <f>Pontozás6X5!A98</f>
        <v>414</v>
      </c>
      <c r="C3" s="85">
        <f>IF($B3&gt;0,VLOOKUP($B3,Nevezés!$A$2:$J$450,2,FALSE),"")</f>
        <v>221</v>
      </c>
      <c r="D3" s="86" t="str">
        <f>IF($B3&gt;0,VLOOKUP($B3,Nevezés!$A$2:$J$450,3,FALSE),"")</f>
        <v>Hacskó György</v>
      </c>
      <c r="E3" s="86" t="str">
        <f>IF($B3&gt;0,VLOOKUP($B3,Nevezés!$A$2:$J$450,4,FALSE),"")</f>
        <v>Szlovákia</v>
      </c>
      <c r="F3" s="86" t="str">
        <f>IF($B3&gt;0,VLOOKUP($B3,Nevezés!$A$2:$J$450,5,FALSE),"")</f>
        <v>Garamkövesd</v>
      </c>
      <c r="G3" s="86" t="str">
        <f>IF($B3&gt;0,VLOOKUP($B3,Nevezés!$A$2:$J$450,6,FALSE),"")</f>
        <v>Olaszrizling</v>
      </c>
      <c r="H3" s="86">
        <f>IF($B3&gt;0,VLOOKUP($B3,Nevezés!$A$2:$J$450,7,FALSE),"")</f>
        <v>2012</v>
      </c>
      <c r="I3" s="86" t="str">
        <f>IF($B3&gt;0,VLOOKUP($B3,Nevezés!$A$2:$J$450,8,FALSE),"")</f>
        <v>Garamkövesd</v>
      </c>
      <c r="J3" s="86" t="str">
        <f>IF($B3&gt;0,VLOOKUP($B3,Nevezés!$A$2:$J$450,9,FALSE),"")</f>
        <v>száraz</v>
      </c>
      <c r="K3" s="86" t="str">
        <f>IF($B3&gt;0,VLOOKUP($B3,Nevezés!$A$2:$J$450,10,FALSE),"")</f>
        <v>fehér</v>
      </c>
      <c r="L3" s="87">
        <f>Pontozás6X5!B98</f>
        <v>2</v>
      </c>
      <c r="M3" s="88">
        <f>Pontozás6X5!C98</f>
        <v>19.1</v>
      </c>
      <c r="N3" s="88">
        <f>Pontozás6X5!D98</f>
        <v>18.7</v>
      </c>
      <c r="O3" s="88">
        <f>Pontozás6X5!E98</f>
        <v>19.8</v>
      </c>
      <c r="P3" s="88">
        <f>Pontozás6X5!F98</f>
        <v>19.5</v>
      </c>
      <c r="Q3" s="88">
        <f>Pontozás6X5!G98</f>
        <v>19.4</v>
      </c>
      <c r="R3" s="89">
        <f t="shared" si="1"/>
        <v>19.3</v>
      </c>
      <c r="S3" s="54" t="str">
        <f aca="true" t="shared" si="2" ref="S3:S8">IF(R3&gt;=19.51,"Nagy arany",IF(R3&gt;=18.51,"Arany",IF(R3&gt;=17.51,"Ezüst",IF(R3&gt;=16.51,"Bronz",IF(R3&gt;=16.01,"Oklevél"," ")))))</f>
        <v>Arany</v>
      </c>
      <c r="T3" s="61" t="s">
        <v>304</v>
      </c>
      <c r="U3" s="91"/>
    </row>
    <row r="4" spans="1:21" s="92" customFormat="1" ht="12.75" customHeight="1">
      <c r="A4" s="84">
        <f t="shared" si="0"/>
        <v>3</v>
      </c>
      <c r="B4" s="84">
        <f>Pontozás6X5!A84</f>
        <v>412</v>
      </c>
      <c r="C4" s="85">
        <f>IF($B4&gt;0,VLOOKUP($B4,Nevezés!$A$2:$J$450,2,FALSE),"")</f>
        <v>144</v>
      </c>
      <c r="D4" s="86" t="str">
        <f>IF($B4&gt;0,VLOOKUP($B4,Nevezés!$A$2:$J$450,3,FALSE),"")</f>
        <v>Szolnoki László</v>
      </c>
      <c r="E4" s="86" t="str">
        <f>IF($B4&gt;0,VLOOKUP($B4,Nevezés!$A$2:$J$450,4,FALSE),"")</f>
        <v>M.o.</v>
      </c>
      <c r="F4" s="86" t="str">
        <f>IF($B4&gt;0,VLOOKUP($B4,Nevezés!$A$2:$J$450,5,FALSE),"")</f>
        <v>Annavölgy</v>
      </c>
      <c r="G4" s="86" t="str">
        <f>IF($B4&gt;0,VLOOKUP($B4,Nevezés!$A$2:$J$450,6,FALSE),"")</f>
        <v>Juhfark, olaszrizling</v>
      </c>
      <c r="H4" s="86">
        <f>IF($B4&gt;0,VLOOKUP($B4,Nevezés!$A$2:$J$450,7,FALSE),"")</f>
        <v>2012</v>
      </c>
      <c r="I4" s="86" t="str">
        <f>IF($B4&gt;0,VLOOKUP($B4,Nevezés!$A$2:$J$450,8,FALSE),"")</f>
        <v>Annavölgy</v>
      </c>
      <c r="J4" s="86" t="str">
        <f>IF($B4&gt;0,VLOOKUP($B4,Nevezés!$A$2:$J$450,9,FALSE),"")</f>
        <v>száraz</v>
      </c>
      <c r="K4" s="86" t="str">
        <f>IF($B4&gt;0,VLOOKUP($B4,Nevezés!$A$2:$J$450,10,FALSE),"")</f>
        <v>fehér cuvée</v>
      </c>
      <c r="L4" s="87">
        <f>Pontozás6X5!B84</f>
        <v>2</v>
      </c>
      <c r="M4" s="88">
        <f>Pontozás6X5!C84</f>
        <v>18.6</v>
      </c>
      <c r="N4" s="88">
        <f>Pontozás6X5!D84</f>
        <v>19.2</v>
      </c>
      <c r="O4" s="88">
        <f>Pontozás6X5!E84</f>
        <v>19</v>
      </c>
      <c r="P4" s="88">
        <f>Pontozás6X5!F84</f>
        <v>19.6</v>
      </c>
      <c r="Q4" s="88">
        <f>Pontozás6X5!G84</f>
        <v>19.6</v>
      </c>
      <c r="R4" s="89">
        <f t="shared" si="1"/>
        <v>19.2</v>
      </c>
      <c r="S4" s="54" t="str">
        <f t="shared" si="2"/>
        <v>Arany</v>
      </c>
      <c r="T4" s="61" t="s">
        <v>305</v>
      </c>
      <c r="U4" s="91" t="s">
        <v>306</v>
      </c>
    </row>
    <row r="5" spans="1:22" s="92" customFormat="1" ht="12.75" customHeight="1">
      <c r="A5" s="84">
        <f t="shared" si="0"/>
        <v>3</v>
      </c>
      <c r="B5" s="84">
        <f>Pontozás6X5!A52</f>
        <v>407</v>
      </c>
      <c r="C5" s="85">
        <f>IF($B5&gt;0,VLOOKUP($B5,Nevezés!$A$2:$J$450,2,FALSE),"")</f>
        <v>105</v>
      </c>
      <c r="D5" s="86" t="str">
        <f>IF($B5&gt;0,VLOOKUP($B5,Nevezés!$A$2:$J$450,3,FALSE),"")</f>
        <v>Faragó László</v>
      </c>
      <c r="E5" s="86" t="str">
        <f>IF($B5&gt;0,VLOOKUP($B5,Nevezés!$A$2:$J$450,4,FALSE),"")</f>
        <v>M.o.</v>
      </c>
      <c r="F5" s="86" t="str">
        <f>IF($B5&gt;0,VLOOKUP($B5,Nevezés!$A$2:$J$450,5,FALSE),"")</f>
        <v>Piliscsév</v>
      </c>
      <c r="G5" s="86" t="str">
        <f>IF($B5&gt;0,VLOOKUP($B5,Nevezés!$A$2:$J$450,6,FALSE),"")</f>
        <v>Bouvier</v>
      </c>
      <c r="H5" s="86">
        <f>IF($B5&gt;0,VLOOKUP($B5,Nevezés!$A$2:$J$450,7,FALSE),"")</f>
        <v>2012</v>
      </c>
      <c r="I5" s="86" t="str">
        <f>IF($B5&gt;0,VLOOKUP($B5,Nevezés!$A$2:$J$450,8,FALSE),"")</f>
        <v>Feldebrő</v>
      </c>
      <c r="J5" s="86" t="str">
        <f>IF($B5&gt;0,VLOOKUP($B5,Nevezés!$A$2:$J$450,9,FALSE),"")</f>
        <v>félszáraz</v>
      </c>
      <c r="K5" s="86" t="str">
        <f>IF($B5&gt;0,VLOOKUP($B5,Nevezés!$A$2:$J$450,10,FALSE),"")</f>
        <v>fehér</v>
      </c>
      <c r="L5" s="87">
        <f>Pontozás6X5!B52</f>
        <v>2</v>
      </c>
      <c r="M5" s="88">
        <f>Pontozás6X5!C52</f>
        <v>19.5</v>
      </c>
      <c r="N5" s="88">
        <f>Pontozás6X5!D52</f>
        <v>20</v>
      </c>
      <c r="O5" s="88">
        <f>Pontozás6X5!E52</f>
        <v>18.4</v>
      </c>
      <c r="P5" s="88">
        <f>Pontozás6X5!F52</f>
        <v>18.5</v>
      </c>
      <c r="Q5" s="88">
        <f>Pontozás6X5!G52</f>
        <v>19.6</v>
      </c>
      <c r="R5" s="89">
        <f t="shared" si="1"/>
        <v>19.2</v>
      </c>
      <c r="S5" s="54" t="str">
        <f t="shared" si="2"/>
        <v>Arany</v>
      </c>
      <c r="T5" s="61" t="s">
        <v>305</v>
      </c>
      <c r="U5" s="91" t="s">
        <v>306</v>
      </c>
      <c r="V5" s="93"/>
    </row>
    <row r="6" spans="1:23" s="96" customFormat="1" ht="12.75" customHeight="1">
      <c r="A6" s="84">
        <f t="shared" si="0"/>
        <v>5</v>
      </c>
      <c r="B6" s="84">
        <f>Pontozás6X5!A227</f>
        <v>435</v>
      </c>
      <c r="C6" s="85">
        <f>IF($B6&gt;0,VLOOKUP($B6,Nevezés!$A$2:$J$450,2,FALSE),"")</f>
        <v>86</v>
      </c>
      <c r="D6" s="86" t="str">
        <f>IF($B6&gt;0,VLOOKUP($B6,Nevezés!$A$2:$J$450,3,FALSE),"")</f>
        <v>Molnár Gyula</v>
      </c>
      <c r="E6" s="86" t="str">
        <f>IF($B6&gt;0,VLOOKUP($B6,Nevezés!$A$2:$J$450,4,FALSE),"")</f>
        <v>Szlovákia</v>
      </c>
      <c r="F6" s="86" t="str">
        <f>IF($B6&gt;0,VLOOKUP($B6,Nevezés!$A$2:$J$450,5,FALSE),"")</f>
        <v>Nagyölved</v>
      </c>
      <c r="G6" s="86" t="str">
        <f>IF($B6&gt;0,VLOOKUP($B6,Nevezés!$A$2:$J$450,6,FALSE),"")</f>
        <v>André</v>
      </c>
      <c r="H6" s="86">
        <f>IF($B6&gt;0,VLOOKUP($B6,Nevezés!$A$2:$J$450,7,FALSE),"")</f>
        <v>2012</v>
      </c>
      <c r="I6" s="86" t="str">
        <f>IF($B6&gt;0,VLOOKUP($B6,Nevezés!$A$2:$J$450,8,FALSE),"")</f>
        <v>Nagyölved</v>
      </c>
      <c r="J6" s="86" t="str">
        <f>IF($B6&gt;0,VLOOKUP($B6,Nevezés!$A$2:$J$450,9,FALSE),"")</f>
        <v>száraz</v>
      </c>
      <c r="K6" s="86" t="str">
        <f>IF($B6&gt;0,VLOOKUP($B6,Nevezés!$A$2:$J$450,10,FALSE),"")</f>
        <v>vörös</v>
      </c>
      <c r="L6" s="87">
        <f>Pontozás6X5!B227</f>
        <v>2</v>
      </c>
      <c r="M6" s="88">
        <f>Pontozás6X5!C227</f>
        <v>18.7</v>
      </c>
      <c r="N6" s="88">
        <f>Pontozás6X5!D227</f>
        <v>18.7</v>
      </c>
      <c r="O6" s="88">
        <f>Pontozás6X5!E227</f>
        <v>19.3</v>
      </c>
      <c r="P6" s="88">
        <f>Pontozás6X5!F227</f>
        <v>19.7</v>
      </c>
      <c r="Q6" s="88">
        <f>Pontozás6X5!G227</f>
        <v>19.5</v>
      </c>
      <c r="R6" s="89">
        <f t="shared" si="1"/>
        <v>19.18</v>
      </c>
      <c r="S6" s="54" t="str">
        <f t="shared" si="2"/>
        <v>Arany</v>
      </c>
      <c r="T6" s="61" t="s">
        <v>304</v>
      </c>
      <c r="U6" s="94"/>
      <c r="V6" s="93"/>
      <c r="W6" s="95"/>
    </row>
    <row r="7" spans="1:23" s="92" customFormat="1" ht="12.75" customHeight="1">
      <c r="A7" s="84">
        <f t="shared" si="0"/>
        <v>6</v>
      </c>
      <c r="B7" s="84">
        <f>Pontozás6X5!A197</f>
        <v>340</v>
      </c>
      <c r="C7" s="85">
        <f>IF($B7&gt;0,VLOOKUP($B7,Nevezés!$A$2:$J$450,2,FALSE),"")</f>
        <v>129</v>
      </c>
      <c r="D7" s="86" t="str">
        <f>IF($B7&gt;0,VLOOKUP($B7,Nevezés!$A$2:$J$450,3,FALSE),"")</f>
        <v>Solymosi Attila</v>
      </c>
      <c r="E7" s="86" t="str">
        <f>IF($B7&gt;0,VLOOKUP($B7,Nevezés!$A$2:$J$450,4,FALSE),"")</f>
        <v>M.o.</v>
      </c>
      <c r="F7" s="86" t="str">
        <f>IF($B7&gt;0,VLOOKUP($B7,Nevezés!$A$2:$J$450,5,FALSE),"")</f>
        <v>Pilisvörösvár</v>
      </c>
      <c r="G7" s="86" t="str">
        <f>IF($B7&gt;0,VLOOKUP($B7,Nevezés!$A$2:$J$450,6,FALSE),"")</f>
        <v>Cabernet franc</v>
      </c>
      <c r="H7" s="86">
        <f>IF($B7&gt;0,VLOOKUP($B7,Nevezés!$A$2:$J$450,7,FALSE),"")</f>
        <v>2011</v>
      </c>
      <c r="I7" s="86" t="str">
        <f>IF($B7&gt;0,VLOOKUP($B7,Nevezés!$A$2:$J$450,8,FALSE),"")</f>
        <v>Eger</v>
      </c>
      <c r="J7" s="86" t="str">
        <f>IF($B7&gt;0,VLOOKUP($B7,Nevezés!$A$2:$J$450,9,FALSE),"")</f>
        <v>száraz</v>
      </c>
      <c r="K7" s="86" t="str">
        <f>IF($B7&gt;0,VLOOKUP($B7,Nevezés!$A$2:$J$450,10,FALSE),"")</f>
        <v>vörös</v>
      </c>
      <c r="L7" s="87">
        <f>Pontozás6X5!B197</f>
        <v>1</v>
      </c>
      <c r="M7" s="88">
        <f>Pontozás6X5!C197</f>
        <v>19.3</v>
      </c>
      <c r="N7" s="88">
        <f>Pontozás6X5!D197</f>
        <v>18.8</v>
      </c>
      <c r="O7" s="88">
        <f>Pontozás6X5!E197</f>
        <v>19.1</v>
      </c>
      <c r="P7" s="88">
        <f>Pontozás6X5!F197</f>
        <v>19</v>
      </c>
      <c r="Q7" s="88">
        <f>Pontozás6X5!G197</f>
        <v>19.1</v>
      </c>
      <c r="R7" s="89">
        <f t="shared" si="1"/>
        <v>19.060000000000002</v>
      </c>
      <c r="S7" s="54" t="str">
        <f t="shared" si="2"/>
        <v>Arany</v>
      </c>
      <c r="T7" s="61" t="s">
        <v>305</v>
      </c>
      <c r="U7" s="91"/>
      <c r="W7" s="95"/>
    </row>
    <row r="8" spans="1:21" s="92" customFormat="1" ht="12.75" customHeight="1">
      <c r="A8" s="84">
        <f t="shared" si="0"/>
        <v>7</v>
      </c>
      <c r="B8" s="84">
        <f>Pontozás6X5!A163</f>
        <v>732</v>
      </c>
      <c r="C8" s="85">
        <f>IF($B8&gt;0,VLOOKUP($B8,Nevezés!$A$2:$J$450,2,FALSE),"")</f>
        <v>29</v>
      </c>
      <c r="D8" s="86" t="str">
        <f>IF($B8&gt;0,VLOOKUP($B8,Nevezés!$A$2:$J$450,3,FALSE),"")</f>
        <v>Vitek Róbert</v>
      </c>
      <c r="E8" s="86" t="str">
        <f>IF($B8&gt;0,VLOOKUP($B8,Nevezés!$A$2:$J$450,4,FALSE),"")</f>
        <v>M.o.</v>
      </c>
      <c r="F8" s="86" t="str">
        <f>IF($B8&gt;0,VLOOKUP($B8,Nevezés!$A$2:$J$450,5,FALSE),"")</f>
        <v>Sárisáp</v>
      </c>
      <c r="G8" s="86" t="str">
        <f>IF($B8&gt;0,VLOOKUP($B8,Nevezés!$A$2:$J$450,6,FALSE),"")</f>
        <v>Merlot </v>
      </c>
      <c r="H8" s="86">
        <f>IF($B8&gt;0,VLOOKUP($B8,Nevezés!$A$2:$J$450,7,FALSE),"")</f>
        <v>2012</v>
      </c>
      <c r="I8" s="86" t="str">
        <f>IF($B8&gt;0,VLOOKUP($B8,Nevezés!$A$2:$J$450,8,FALSE),"")</f>
        <v>Szekszárd</v>
      </c>
      <c r="J8" s="86" t="str">
        <f>IF($B8&gt;0,VLOOKUP($B8,Nevezés!$A$2:$J$450,9,FALSE),"")</f>
        <v>félszáraz</v>
      </c>
      <c r="K8" s="86" t="str">
        <f>IF($B8&gt;0,VLOOKUP($B8,Nevezés!$A$2:$J$450,10,FALSE),"")</f>
        <v>rose</v>
      </c>
      <c r="L8" s="87">
        <f>Pontozás6X5!B163</f>
        <v>5</v>
      </c>
      <c r="M8" s="88">
        <f>Pontozás6X5!C163</f>
        <v>19</v>
      </c>
      <c r="N8" s="88">
        <f>Pontozás6X5!D163</f>
        <v>18.7</v>
      </c>
      <c r="O8" s="88">
        <f>Pontozás6X5!E163</f>
        <v>19</v>
      </c>
      <c r="P8" s="88">
        <f>Pontozás6X5!F163</f>
        <v>19</v>
      </c>
      <c r="Q8" s="88">
        <f>Pontozás6X5!G163</f>
        <v>19.5</v>
      </c>
      <c r="R8" s="89">
        <f t="shared" si="1"/>
        <v>19.04</v>
      </c>
      <c r="S8" s="54" t="str">
        <f t="shared" si="2"/>
        <v>Arany</v>
      </c>
      <c r="T8" s="61" t="s">
        <v>307</v>
      </c>
      <c r="U8" s="91"/>
    </row>
    <row r="9" spans="1:21" s="92" customFormat="1" ht="12.75" customHeight="1">
      <c r="A9" s="84">
        <f t="shared" si="0"/>
        <v>8</v>
      </c>
      <c r="B9" s="84">
        <f>Pontozás6X5!A88</f>
        <v>318</v>
      </c>
      <c r="C9" s="85">
        <f>IF($B9&gt;0,VLOOKUP($B9,Nevezés!$A$2:$J$450,2,FALSE),"")</f>
        <v>27</v>
      </c>
      <c r="D9" s="86" t="str">
        <f>IF($B9&gt;0,VLOOKUP($B9,Nevezés!$A$2:$J$450,3,FALSE),"")</f>
        <v>Vitek János</v>
      </c>
      <c r="E9" s="86" t="str">
        <f>IF($B9&gt;0,VLOOKUP($B9,Nevezés!$A$2:$J$450,4,FALSE),"")</f>
        <v>M.o.</v>
      </c>
      <c r="F9" s="86" t="str">
        <f>IF($B9&gt;0,VLOOKUP($B9,Nevezés!$A$2:$J$450,5,FALSE),"")</f>
        <v>Sárisáp</v>
      </c>
      <c r="G9" s="86" t="str">
        <f>IF($B9&gt;0,VLOOKUP($B9,Nevezés!$A$2:$J$450,6,FALSE),"")</f>
        <v>Sauvignon Blanc</v>
      </c>
      <c r="H9" s="86">
        <f>IF($B9&gt;0,VLOOKUP($B9,Nevezés!$A$2:$J$450,7,FALSE),"")</f>
        <v>2012</v>
      </c>
      <c r="I9" s="86" t="str">
        <f>IF($B9&gt;0,VLOOKUP($B9,Nevezés!$A$2:$J$450,8,FALSE),"")</f>
        <v>Sárisáp</v>
      </c>
      <c r="J9" s="86" t="str">
        <f>IF($B9&gt;0,VLOOKUP($B9,Nevezés!$A$2:$J$450,9,FALSE),"")</f>
        <v>száraz</v>
      </c>
      <c r="K9" s="86" t="str">
        <f>IF($B9&gt;0,VLOOKUP($B9,Nevezés!$A$2:$J$450,10,FALSE),"")</f>
        <v>fehér</v>
      </c>
      <c r="L9" s="87">
        <f>Pontozás6X5!B88</f>
        <v>1</v>
      </c>
      <c r="M9" s="88">
        <f>Pontozás6X5!C88</f>
        <v>19</v>
      </c>
      <c r="N9" s="88">
        <f>Pontozás6X5!D88</f>
        <v>18.7</v>
      </c>
      <c r="O9" s="88">
        <f>Pontozás6X5!E88</f>
        <v>19</v>
      </c>
      <c r="P9" s="88">
        <f>Pontozás6X5!F88</f>
        <v>19</v>
      </c>
      <c r="Q9" s="88">
        <f>Pontozás6X5!G88</f>
        <v>19.3</v>
      </c>
      <c r="R9" s="89">
        <f t="shared" si="1"/>
        <v>19</v>
      </c>
      <c r="S9" s="54" t="s">
        <v>308</v>
      </c>
      <c r="T9" s="61" t="s">
        <v>307</v>
      </c>
      <c r="U9" s="91"/>
    </row>
    <row r="10" spans="1:21" s="92" customFormat="1" ht="12.75" customHeight="1">
      <c r="A10" s="84">
        <f t="shared" si="0"/>
        <v>9</v>
      </c>
      <c r="B10" s="84">
        <f>Pontozás6X5!A92</f>
        <v>413</v>
      </c>
      <c r="C10" s="85">
        <f>IF($B10&gt;0,VLOOKUP($B10,Nevezés!$A$2:$J$450,2,FALSE),"")</f>
        <v>193</v>
      </c>
      <c r="D10" s="86" t="str">
        <f>IF($B10&gt;0,VLOOKUP($B10,Nevezés!$A$2:$J$450,3,FALSE),"")</f>
        <v>Kis Csaba</v>
      </c>
      <c r="E10" s="86" t="str">
        <f>IF($B10&gt;0,VLOOKUP($B10,Nevezés!$A$2:$J$450,4,FALSE),"")</f>
        <v>M.o.</v>
      </c>
      <c r="F10" s="86" t="str">
        <f>IF($B10&gt;0,VLOOKUP($B10,Nevezés!$A$2:$J$450,5,FALSE),"")</f>
        <v>Piliscsaba</v>
      </c>
      <c r="G10" s="86" t="str">
        <f>IF($B10&gt;0,VLOOKUP($B10,Nevezés!$A$2:$J$450,6,FALSE),"")</f>
        <v>Olaszrizling</v>
      </c>
      <c r="H10" s="86">
        <f>IF($B10&gt;0,VLOOKUP($B10,Nevezés!$A$2:$J$450,7,FALSE),"")</f>
        <v>2012</v>
      </c>
      <c r="I10" s="86" t="str">
        <f>IF($B10&gt;0,VLOOKUP($B10,Nevezés!$A$2:$J$450,8,FALSE),"")</f>
        <v>Neszmély</v>
      </c>
      <c r="J10" s="86" t="str">
        <f>IF($B10&gt;0,VLOOKUP($B10,Nevezés!$A$2:$J$450,9,FALSE),"")</f>
        <v>száraz</v>
      </c>
      <c r="K10" s="86" t="str">
        <f>IF($B10&gt;0,VLOOKUP($B10,Nevezés!$A$2:$J$450,10,FALSE),"")</f>
        <v>fehér</v>
      </c>
      <c r="L10" s="87">
        <f>Pontozás6X5!B92</f>
        <v>2</v>
      </c>
      <c r="M10" s="88">
        <f>Pontozás6X5!C92</f>
        <v>19</v>
      </c>
      <c r="N10" s="88">
        <f>Pontozás6X5!D92</f>
        <v>18.6</v>
      </c>
      <c r="O10" s="88">
        <f>Pontozás6X5!E92</f>
        <v>19.3</v>
      </c>
      <c r="P10" s="88">
        <f>Pontozás6X5!F92</f>
        <v>18.9</v>
      </c>
      <c r="Q10" s="88">
        <f>Pontozás6X5!G92</f>
        <v>19</v>
      </c>
      <c r="R10" s="89">
        <f t="shared" si="1"/>
        <v>18.96</v>
      </c>
      <c r="S10" s="54" t="str">
        <f>IF(R10&gt;=19.51,"Nagy arany",IF(R10&gt;=18.51,"Arany",IF(R10&gt;=17.51,"Ezüst",IF(R10&gt;=16.51,"Bronz",IF(R10&gt;=16.01,"Oklevél"," ")))))</f>
        <v>Arany</v>
      </c>
      <c r="T10" s="61"/>
      <c r="U10" s="91"/>
    </row>
    <row r="11" spans="1:21" s="92" customFormat="1" ht="12.75" customHeight="1">
      <c r="A11" s="84">
        <f t="shared" si="0"/>
        <v>10</v>
      </c>
      <c r="B11" s="84">
        <f>Pontozás6X5!A190</f>
        <v>339</v>
      </c>
      <c r="C11" s="85">
        <f>IF($B11&gt;0,VLOOKUP($B11,Nevezés!$A$2:$J$450,2,FALSE),"")</f>
        <v>106</v>
      </c>
      <c r="D11" s="86" t="str">
        <f>IF($B11&gt;0,VLOOKUP($B11,Nevezés!$A$2:$J$450,3,FALSE),"")</f>
        <v>Faragó László</v>
      </c>
      <c r="E11" s="86" t="str">
        <f>IF($B11&gt;0,VLOOKUP($B11,Nevezés!$A$2:$J$450,4,FALSE),"")</f>
        <v>M.o.</v>
      </c>
      <c r="F11" s="86" t="str">
        <f>IF($B11&gt;0,VLOOKUP($B11,Nevezés!$A$2:$J$450,5,FALSE),"")</f>
        <v>Piliscsév</v>
      </c>
      <c r="G11" s="86" t="str">
        <f>IF($B11&gt;0,VLOOKUP($B11,Nevezés!$A$2:$J$450,6,FALSE),"")</f>
        <v>Cabernet franc</v>
      </c>
      <c r="H11" s="86">
        <f>IF($B11&gt;0,VLOOKUP($B11,Nevezés!$A$2:$J$450,7,FALSE),"")</f>
        <v>2011</v>
      </c>
      <c r="I11" s="86" t="str">
        <f>IF($B11&gt;0,VLOOKUP($B11,Nevezés!$A$2:$J$450,8,FALSE),"")</f>
        <v>Andornaktálya</v>
      </c>
      <c r="J11" s="86" t="str">
        <f>IF($B11&gt;0,VLOOKUP($B11,Nevezés!$A$2:$J$450,9,FALSE),"")</f>
        <v>száraz</v>
      </c>
      <c r="K11" s="86" t="str">
        <f>IF($B11&gt;0,VLOOKUP($B11,Nevezés!$A$2:$J$450,10,FALSE),"")</f>
        <v>vörös</v>
      </c>
      <c r="L11" s="87">
        <f>Pontozás6X5!B190</f>
        <v>1</v>
      </c>
      <c r="M11" s="88">
        <f>Pontozás6X5!C190</f>
        <v>18.8</v>
      </c>
      <c r="N11" s="88">
        <f>Pontozás6X5!D190</f>
        <v>18.7</v>
      </c>
      <c r="O11" s="88">
        <f>Pontozás6X5!E190</f>
        <v>18.6</v>
      </c>
      <c r="P11" s="88">
        <f>Pontozás6X5!F190</f>
        <v>19.6</v>
      </c>
      <c r="Q11" s="88">
        <f>Pontozás6X5!G190</f>
        <v>19</v>
      </c>
      <c r="R11" s="89">
        <f t="shared" si="1"/>
        <v>18.94</v>
      </c>
      <c r="S11" s="54" t="s">
        <v>308</v>
      </c>
      <c r="T11" s="61" t="s">
        <v>307</v>
      </c>
      <c r="U11" s="91"/>
    </row>
    <row r="12" spans="1:19" s="92" customFormat="1" ht="12.75" customHeight="1">
      <c r="A12" s="84">
        <f t="shared" si="0"/>
        <v>11</v>
      </c>
      <c r="B12" s="84">
        <f>Pontozás6X5!A69</f>
        <v>711</v>
      </c>
      <c r="C12" s="85">
        <f>IF($B12&gt;0,VLOOKUP($B12,Nevezés!$A$2:$J$450,2,FALSE),"")</f>
        <v>194</v>
      </c>
      <c r="D12" s="86" t="str">
        <f>IF($B12&gt;0,VLOOKUP($B12,Nevezés!$A$2:$J$450,3,FALSE),"")</f>
        <v>Kis Csaba</v>
      </c>
      <c r="E12" s="86" t="str">
        <f>IF($B12&gt;0,VLOOKUP($B12,Nevezés!$A$2:$J$450,4,FALSE),"")</f>
        <v>M.o.</v>
      </c>
      <c r="F12" s="86" t="str">
        <f>IF($B12&gt;0,VLOOKUP($B12,Nevezés!$A$2:$J$450,5,FALSE),"")</f>
        <v>Piliscsaba</v>
      </c>
      <c r="G12" s="86" t="str">
        <f>IF($B12&gt;0,VLOOKUP($B12,Nevezés!$A$2:$J$450,6,FALSE),"")</f>
        <v>Muscat ottonel Olaszrizling</v>
      </c>
      <c r="H12" s="86">
        <f>IF($B12&gt;0,VLOOKUP($B12,Nevezés!$A$2:$J$450,7,FALSE),"")</f>
        <v>2012</v>
      </c>
      <c r="I12" s="86" t="str">
        <f>IF($B12&gt;0,VLOOKUP($B12,Nevezés!$A$2:$J$450,8,FALSE),"")</f>
        <v>Neszmély</v>
      </c>
      <c r="J12" s="86" t="str">
        <f>IF($B12&gt;0,VLOOKUP($B12,Nevezés!$A$2:$J$450,9,FALSE),"")</f>
        <v>száraz</v>
      </c>
      <c r="K12" s="86" t="str">
        <f>IF($B12&gt;0,VLOOKUP($B12,Nevezés!$A$2:$J$450,10,FALSE),"")</f>
        <v>fehér cuvée</v>
      </c>
      <c r="L12" s="87">
        <f>Pontozás6X5!B69</f>
        <v>5</v>
      </c>
      <c r="M12" s="88">
        <f>Pontozás6X5!C69</f>
        <v>18.7</v>
      </c>
      <c r="N12" s="88">
        <f>Pontozás6X5!D69</f>
        <v>19</v>
      </c>
      <c r="O12" s="88">
        <f>Pontozás6X5!E69</f>
        <v>18.8</v>
      </c>
      <c r="P12" s="88">
        <f>Pontozás6X5!F69</f>
        <v>19</v>
      </c>
      <c r="Q12" s="88">
        <f>Pontozás6X5!G69</f>
        <v>19</v>
      </c>
      <c r="R12" s="89">
        <f t="shared" si="1"/>
        <v>18.9</v>
      </c>
      <c r="S12" s="54" t="str">
        <f aca="true" t="shared" si="3" ref="S12:S75">IF(R12&gt;=19.51,"Nagy arany",IF(R12&gt;=18.51,"Arany",IF(R12&gt;=17.51,"Ezüst",IF(R12&gt;=16.51,"Bronz",IF(R12&gt;=16.01,"Oklevél"," ")))))</f>
        <v>Arany</v>
      </c>
    </row>
    <row r="13" spans="1:19" s="92" customFormat="1" ht="12.75" customHeight="1">
      <c r="A13" s="84">
        <f t="shared" si="0"/>
        <v>11</v>
      </c>
      <c r="B13" s="84">
        <f>Pontozás6X5!A226</f>
        <v>746</v>
      </c>
      <c r="C13" s="85">
        <f>IF($B13&gt;0,VLOOKUP($B13,Nevezés!$A$2:$J$450,2,FALSE),"")</f>
        <v>109</v>
      </c>
      <c r="D13" s="86" t="str">
        <f>IF($B13&gt;0,VLOOKUP($B13,Nevezés!$A$2:$J$450,3,FALSE),"")</f>
        <v>Silling Győző</v>
      </c>
      <c r="E13" s="86" t="str">
        <f>IF($B13&gt;0,VLOOKUP($B13,Nevezés!$A$2:$J$450,4,FALSE),"")</f>
        <v>M.o.</v>
      </c>
      <c r="F13" s="86" t="str">
        <f>IF($B13&gt;0,VLOOKUP($B13,Nevezés!$A$2:$J$450,5,FALSE),"")</f>
        <v>Piliscsév</v>
      </c>
      <c r="G13" s="86" t="str">
        <f>IF($B13&gt;0,VLOOKUP($B13,Nevezés!$A$2:$J$450,6,FALSE),"")</f>
        <v>Cabernet sauvignon</v>
      </c>
      <c r="H13" s="86">
        <f>IF($B13&gt;0,VLOOKUP($B13,Nevezés!$A$2:$J$450,7,FALSE),"")</f>
        <v>2012</v>
      </c>
      <c r="I13" s="86" t="str">
        <f>IF($B13&gt;0,VLOOKUP($B13,Nevezés!$A$2:$J$450,8,FALSE),"")</f>
        <v>Eger</v>
      </c>
      <c r="J13" s="86" t="str">
        <f>IF($B13&gt;0,VLOOKUP($B13,Nevezés!$A$2:$J$450,9,FALSE),"")</f>
        <v>száraz</v>
      </c>
      <c r="K13" s="86" t="str">
        <f>IF($B13&gt;0,VLOOKUP($B13,Nevezés!$A$2:$J$450,10,FALSE),"")</f>
        <v>vörös</v>
      </c>
      <c r="L13" s="87">
        <f>Pontozás6X5!B226</f>
        <v>5</v>
      </c>
      <c r="M13" s="88">
        <f>Pontozás6X5!C226</f>
        <v>19.6</v>
      </c>
      <c r="N13" s="88">
        <f>Pontozás6X5!D226</f>
        <v>18.6</v>
      </c>
      <c r="O13" s="88">
        <f>Pontozás6X5!E226</f>
        <v>18.6</v>
      </c>
      <c r="P13" s="88">
        <f>Pontozás6X5!F226</f>
        <v>18.7</v>
      </c>
      <c r="Q13" s="88">
        <f>Pontozás6X5!G226</f>
        <v>19</v>
      </c>
      <c r="R13" s="89">
        <f t="shared" si="1"/>
        <v>18.9</v>
      </c>
      <c r="S13" s="54" t="str">
        <f t="shared" si="3"/>
        <v>Arany</v>
      </c>
    </row>
    <row r="14" spans="1:19" s="92" customFormat="1" ht="12.75" customHeight="1">
      <c r="A14" s="84">
        <f t="shared" si="0"/>
        <v>13</v>
      </c>
      <c r="B14" s="84">
        <f>Pontozás6X5!A224</f>
        <v>434</v>
      </c>
      <c r="C14" s="85">
        <f>IF($B14&gt;0,VLOOKUP($B14,Nevezés!$A$2:$J$450,2,FALSE),"")</f>
        <v>83</v>
      </c>
      <c r="D14" s="86" t="str">
        <f>IF($B14&gt;0,VLOOKUP($B14,Nevezés!$A$2:$J$450,3,FALSE),"")</f>
        <v>Németh Sándor</v>
      </c>
      <c r="E14" s="86" t="str">
        <f>IF($B14&gt;0,VLOOKUP($B14,Nevezés!$A$2:$J$450,4,FALSE),"")</f>
        <v>Szlovákia</v>
      </c>
      <c r="F14" s="86" t="str">
        <f>IF($B14&gt;0,VLOOKUP($B14,Nevezés!$A$2:$J$450,5,FALSE),"")</f>
        <v>Nagyölved</v>
      </c>
      <c r="G14" s="86" t="str">
        <f>IF($B14&gt;0,VLOOKUP($B14,Nevezés!$A$2:$J$450,6,FALSE),"")</f>
        <v>Szentlőrinci</v>
      </c>
      <c r="H14" s="86">
        <f>IF($B14&gt;0,VLOOKUP($B14,Nevezés!$A$2:$J$450,7,FALSE),"")</f>
        <v>2012</v>
      </c>
      <c r="I14" s="86" t="str">
        <f>IF($B14&gt;0,VLOOKUP($B14,Nevezés!$A$2:$J$450,8,FALSE),"")</f>
        <v>Nagyölved</v>
      </c>
      <c r="J14" s="86" t="str">
        <f>IF($B14&gt;0,VLOOKUP($B14,Nevezés!$A$2:$J$450,9,FALSE),"")</f>
        <v>száraz</v>
      </c>
      <c r="K14" s="86" t="str">
        <f>IF($B14&gt;0,VLOOKUP($B14,Nevezés!$A$2:$J$450,10,FALSE),"")</f>
        <v>vörös</v>
      </c>
      <c r="L14" s="87">
        <f>Pontozás6X5!B224</f>
        <v>2</v>
      </c>
      <c r="M14" s="88">
        <f>Pontozás6X5!C224</f>
        <v>18.9</v>
      </c>
      <c r="N14" s="88">
        <f>Pontozás6X5!D224</f>
        <v>18.3</v>
      </c>
      <c r="O14" s="88">
        <f>Pontozás6X5!E224</f>
        <v>19.5</v>
      </c>
      <c r="P14" s="88">
        <f>Pontozás6X5!F224</f>
        <v>18.6</v>
      </c>
      <c r="Q14" s="88">
        <f>Pontozás6X5!G224</f>
        <v>19</v>
      </c>
      <c r="R14" s="89">
        <f t="shared" si="1"/>
        <v>18.860000000000003</v>
      </c>
      <c r="S14" s="54" t="str">
        <f t="shared" si="3"/>
        <v>Arany</v>
      </c>
    </row>
    <row r="15" spans="1:24" s="92" customFormat="1" ht="12.75" customHeight="1">
      <c r="A15" s="84">
        <f t="shared" si="0"/>
        <v>14</v>
      </c>
      <c r="B15" s="84">
        <f>Pontozás6X5!A136</f>
        <v>423</v>
      </c>
      <c r="C15" s="85">
        <f>IF($B15&gt;0,VLOOKUP($B15,Nevezés!$A$2:$J$450,2,FALSE),"")</f>
        <v>62</v>
      </c>
      <c r="D15" s="86" t="str">
        <f>IF($B15&gt;0,VLOOKUP($B15,Nevezés!$A$2:$J$450,3,FALSE),"")</f>
        <v>Gombola Gábor</v>
      </c>
      <c r="E15" s="86" t="str">
        <f>IF($B15&gt;0,VLOOKUP($B15,Nevezés!$A$2:$J$450,4,FALSE),"")</f>
        <v>M.o.</v>
      </c>
      <c r="F15" s="86" t="str">
        <f>IF($B15&gt;0,VLOOKUP($B15,Nevezés!$A$2:$J$450,5,FALSE),"")</f>
        <v>Sárisáp</v>
      </c>
      <c r="G15" s="86" t="str">
        <f>IF($B15&gt;0,VLOOKUP($B15,Nevezés!$A$2:$J$450,6,FALSE),"")</f>
        <v>Cserszegi fűszeres</v>
      </c>
      <c r="H15" s="86">
        <f>IF($B15&gt;0,VLOOKUP($B15,Nevezés!$A$2:$J$450,7,FALSE),"")</f>
        <v>2012</v>
      </c>
      <c r="I15" s="86" t="str">
        <f>IF($B15&gt;0,VLOOKUP($B15,Nevezés!$A$2:$J$450,8,FALSE),"")</f>
        <v>Kesztölc</v>
      </c>
      <c r="J15" s="86" t="str">
        <f>IF($B15&gt;0,VLOOKUP($B15,Nevezés!$A$2:$J$450,9,FALSE),"")</f>
        <v>száraz</v>
      </c>
      <c r="K15" s="86" t="str">
        <f>IF($B15&gt;0,VLOOKUP($B15,Nevezés!$A$2:$J$450,10,FALSE),"")</f>
        <v>fehér</v>
      </c>
      <c r="L15" s="87">
        <f>Pontozás6X5!B136</f>
        <v>2</v>
      </c>
      <c r="M15" s="88">
        <f>Pontozás6X5!C136</f>
        <v>18.8</v>
      </c>
      <c r="N15" s="88">
        <f>Pontozás6X5!D136</f>
        <v>19.7</v>
      </c>
      <c r="O15" s="88">
        <f>Pontozás6X5!E136</f>
        <v>18.6</v>
      </c>
      <c r="P15" s="88">
        <f>Pontozás6X5!F136</f>
        <v>18.6</v>
      </c>
      <c r="Q15" s="88">
        <f>Pontozás6X5!G136</f>
        <v>18.5</v>
      </c>
      <c r="R15" s="89">
        <f t="shared" si="1"/>
        <v>18.84</v>
      </c>
      <c r="S15" s="54" t="str">
        <f t="shared" si="3"/>
        <v>Arany</v>
      </c>
      <c r="X15" s="97"/>
    </row>
    <row r="16" spans="1:19" s="92" customFormat="1" ht="12.75" customHeight="1">
      <c r="A16" s="84">
        <f t="shared" si="0"/>
        <v>15</v>
      </c>
      <c r="B16" s="84">
        <f>Pontozás6X5!A220</f>
        <v>646</v>
      </c>
      <c r="C16" s="85">
        <f>IF($B16&gt;0,VLOOKUP($B16,Nevezés!$A$2:$J$450,2,FALSE),"")</f>
        <v>139</v>
      </c>
      <c r="D16" s="86" t="str">
        <f>IF($B16&gt;0,VLOOKUP($B16,Nevezés!$A$2:$J$450,3,FALSE),"")</f>
        <v>Palik pincészet</v>
      </c>
      <c r="E16" s="86" t="str">
        <f>IF($B16&gt;0,VLOOKUP($B16,Nevezés!$A$2:$J$450,4,FALSE),"")</f>
        <v>Szlovákia</v>
      </c>
      <c r="F16" s="86" t="str">
        <f>IF($B16&gt;0,VLOOKUP($B16,Nevezés!$A$2:$J$450,5,FALSE),"")</f>
        <v>Zseliz</v>
      </c>
      <c r="G16" s="86" t="str">
        <f>IF($B16&gt;0,VLOOKUP($B16,Nevezés!$A$2:$J$450,6,FALSE),"")</f>
        <v>Kékfrankos</v>
      </c>
      <c r="H16" s="86">
        <f>IF($B16&gt;0,VLOOKUP($B16,Nevezés!$A$2:$J$450,7,FALSE),"")</f>
        <v>2009</v>
      </c>
      <c r="I16" s="86" t="str">
        <f>IF($B16&gt;0,VLOOKUP($B16,Nevezés!$A$2:$J$450,8,FALSE),"")</f>
        <v>Nagypeszek</v>
      </c>
      <c r="J16" s="86" t="str">
        <f>IF($B16&gt;0,VLOOKUP($B16,Nevezés!$A$2:$J$450,9,FALSE),"")</f>
        <v>száraz</v>
      </c>
      <c r="K16" s="86" t="str">
        <f>IF($B16&gt;0,VLOOKUP($B16,Nevezés!$A$2:$J$450,10,FALSE),"")</f>
        <v>vörös</v>
      </c>
      <c r="L16" s="87">
        <f>Pontozás6X5!B220</f>
        <v>4</v>
      </c>
      <c r="M16" s="88">
        <f>Pontozás6X5!C220</f>
        <v>18.7</v>
      </c>
      <c r="N16" s="88">
        <f>Pontozás6X5!D220</f>
        <v>18.5</v>
      </c>
      <c r="O16" s="88">
        <f>Pontozás6X5!E220</f>
        <v>17.6</v>
      </c>
      <c r="P16" s="88">
        <f>Pontozás6X5!F220</f>
        <v>19</v>
      </c>
      <c r="Q16" s="88">
        <f>Pontozás6X5!G220</f>
        <v>20</v>
      </c>
      <c r="R16" s="89">
        <f t="shared" si="1"/>
        <v>18.76</v>
      </c>
      <c r="S16" s="54" t="str">
        <f t="shared" si="3"/>
        <v>Arany</v>
      </c>
    </row>
    <row r="17" spans="1:19" s="92" customFormat="1" ht="12.75" customHeight="1">
      <c r="A17" s="84">
        <f t="shared" si="0"/>
        <v>16</v>
      </c>
      <c r="B17" s="84">
        <f>Pontozás6X5!A170</f>
        <v>734</v>
      </c>
      <c r="C17" s="85">
        <f>IF($B17&gt;0,VLOOKUP($B17,Nevezés!$A$2:$J$450,2,FALSE),"")</f>
        <v>131</v>
      </c>
      <c r="D17" s="86" t="str">
        <f>IF($B17&gt;0,VLOOKUP($B17,Nevezés!$A$2:$J$450,3,FALSE),"")</f>
        <v>Solymosi Attila</v>
      </c>
      <c r="E17" s="86" t="str">
        <f>IF($B17&gt;0,VLOOKUP($B17,Nevezés!$A$2:$J$450,4,FALSE),"")</f>
        <v>M.o.</v>
      </c>
      <c r="F17" s="86" t="str">
        <f>IF($B17&gt;0,VLOOKUP($B17,Nevezés!$A$2:$J$450,5,FALSE),"")</f>
        <v>Pilisvörösvár</v>
      </c>
      <c r="G17" s="86" t="str">
        <f>IF($B17&gt;0,VLOOKUP($B17,Nevezés!$A$2:$J$450,6,FALSE),"")</f>
        <v>Merlot cabernet sauvignon, franc</v>
      </c>
      <c r="H17" s="86">
        <f>IF($B17&gt;0,VLOOKUP($B17,Nevezés!$A$2:$J$450,7,FALSE),"")</f>
        <v>2011</v>
      </c>
      <c r="I17" s="86" t="str">
        <f>IF($B17&gt;0,VLOOKUP($B17,Nevezés!$A$2:$J$450,8,FALSE),"")</f>
        <v>Eger</v>
      </c>
      <c r="J17" s="86" t="str">
        <f>IF($B17&gt;0,VLOOKUP($B17,Nevezés!$A$2:$J$450,9,FALSE),"")</f>
        <v>száraz</v>
      </c>
      <c r="K17" s="86" t="str">
        <f>IF($B17&gt;0,VLOOKUP($B17,Nevezés!$A$2:$J$450,10,FALSE),"")</f>
        <v>vörös cuvée</v>
      </c>
      <c r="L17" s="87">
        <f>Pontozás6X5!B170</f>
        <v>5</v>
      </c>
      <c r="M17" s="88">
        <f>Pontozás6X5!C170</f>
        <v>18.8</v>
      </c>
      <c r="N17" s="88">
        <f>Pontozás6X5!D170</f>
        <v>18.4</v>
      </c>
      <c r="O17" s="88">
        <f>Pontozás6X5!E170</f>
        <v>18.8</v>
      </c>
      <c r="P17" s="88">
        <f>Pontozás6X5!F170</f>
        <v>19</v>
      </c>
      <c r="Q17" s="88">
        <f>Pontozás6X5!G170</f>
        <v>18.8</v>
      </c>
      <c r="R17" s="89">
        <f t="shared" si="1"/>
        <v>18.759999999999998</v>
      </c>
      <c r="S17" s="54" t="str">
        <f t="shared" si="3"/>
        <v>Arany</v>
      </c>
    </row>
    <row r="18" spans="1:19" s="92" customFormat="1" ht="12.75" customHeight="1">
      <c r="A18" s="84">
        <f t="shared" si="0"/>
        <v>17</v>
      </c>
      <c r="B18" s="84">
        <f>Pontozás6X5!A135</f>
        <v>728</v>
      </c>
      <c r="C18" s="85">
        <f>IF($B18&gt;0,VLOOKUP($B18,Nevezés!$A$2:$J$450,2,FALSE),"")</f>
        <v>76</v>
      </c>
      <c r="D18" s="86" t="str">
        <f>IF($B18&gt;0,VLOOKUP($B18,Nevezés!$A$2:$J$450,3,FALSE),"")</f>
        <v>Sárközi László</v>
      </c>
      <c r="E18" s="86" t="str">
        <f>IF($B18&gt;0,VLOOKUP($B18,Nevezés!$A$2:$J$450,4,FALSE),"")</f>
        <v>Szlovákia</v>
      </c>
      <c r="F18" s="86" t="str">
        <f>IF($B18&gt;0,VLOOKUP($B18,Nevezés!$A$2:$J$450,5,FALSE),"")</f>
        <v>Farnad</v>
      </c>
      <c r="G18" s="86" t="str">
        <f>IF($B18&gt;0,VLOOKUP($B18,Nevezés!$A$2:$J$450,6,FALSE),"")</f>
        <v>Irsai Olivér</v>
      </c>
      <c r="H18" s="86">
        <f>IF($B18&gt;0,VLOOKUP($B18,Nevezés!$A$2:$J$450,7,FALSE),"")</f>
        <v>2012</v>
      </c>
      <c r="I18" s="86" t="str">
        <f>IF($B18&gt;0,VLOOKUP($B18,Nevezés!$A$2:$J$450,8,FALSE),"")</f>
        <v>Farnad</v>
      </c>
      <c r="J18" s="86" t="str">
        <f>IF($B18&gt;0,VLOOKUP($B18,Nevezés!$A$2:$J$450,9,FALSE),"")</f>
        <v>száraz</v>
      </c>
      <c r="K18" s="86" t="str">
        <f>IF($B18&gt;0,VLOOKUP($B18,Nevezés!$A$2:$J$450,10,FALSE),"")</f>
        <v>fehér</v>
      </c>
      <c r="L18" s="87">
        <f>Pontozás6X5!B135</f>
        <v>5</v>
      </c>
      <c r="M18" s="88">
        <f>Pontozás6X5!C135</f>
        <v>18.5</v>
      </c>
      <c r="N18" s="88">
        <f>Pontozás6X5!D135</f>
        <v>19</v>
      </c>
      <c r="O18" s="88">
        <f>Pontozás6X5!E135</f>
        <v>18.7</v>
      </c>
      <c r="P18" s="88">
        <f>Pontozás6X5!F135</f>
        <v>18.6</v>
      </c>
      <c r="Q18" s="88">
        <f>Pontozás6X5!G135</f>
        <v>18.8</v>
      </c>
      <c r="R18" s="89">
        <f t="shared" si="1"/>
        <v>18.720000000000002</v>
      </c>
      <c r="S18" s="54" t="str">
        <f t="shared" si="3"/>
        <v>Arany</v>
      </c>
    </row>
    <row r="19" spans="1:19" s="92" customFormat="1" ht="12.75" customHeight="1">
      <c r="A19" s="84">
        <f t="shared" si="0"/>
        <v>18</v>
      </c>
      <c r="B19" s="84">
        <f>Pontozás6X5!A14</f>
        <v>403</v>
      </c>
      <c r="C19" s="85">
        <f>IF($B19&gt;0,VLOOKUP($B19,Nevezés!$A$2:$J$450,2,FALSE),"")</f>
        <v>81</v>
      </c>
      <c r="D19" s="86" t="str">
        <f>IF($B19&gt;0,VLOOKUP($B19,Nevezés!$A$2:$J$450,3,FALSE),"")</f>
        <v>Streda Károly</v>
      </c>
      <c r="E19" s="86" t="str">
        <f>IF($B19&gt;0,VLOOKUP($B19,Nevezés!$A$2:$J$450,4,FALSE),"")</f>
        <v>Szlovákia</v>
      </c>
      <c r="F19" s="86" t="str">
        <f>IF($B19&gt;0,VLOOKUP($B19,Nevezés!$A$2:$J$450,5,FALSE),"")</f>
        <v>Farnad</v>
      </c>
      <c r="G19" s="86" t="str">
        <f>IF($B19&gt;0,VLOOKUP($B19,Nevezés!$A$2:$J$450,6,FALSE),"")</f>
        <v>Szürkebarát Peszeki leányka</v>
      </c>
      <c r="H19" s="86">
        <f>IF($B19&gt;0,VLOOKUP($B19,Nevezés!$A$2:$J$450,7,FALSE),"")</f>
        <v>2012</v>
      </c>
      <c r="I19" s="86" t="str">
        <f>IF($B19&gt;0,VLOOKUP($B19,Nevezés!$A$2:$J$450,8,FALSE),"")</f>
        <v>Farnad</v>
      </c>
      <c r="J19" s="86" t="str">
        <f>IF($B19&gt;0,VLOOKUP($B19,Nevezés!$A$2:$J$450,9,FALSE),"")</f>
        <v>száraz</v>
      </c>
      <c r="K19" s="86" t="str">
        <f>IF($B19&gt;0,VLOOKUP($B19,Nevezés!$A$2:$J$450,10,FALSE),"")</f>
        <v>fehér cuvée</v>
      </c>
      <c r="L19" s="87">
        <f>Pontozás6X5!B14</f>
        <v>2</v>
      </c>
      <c r="M19" s="88">
        <f>Pontozás6X5!C14</f>
        <v>18.7</v>
      </c>
      <c r="N19" s="88">
        <f>Pontozás6X5!D14</f>
        <v>18.7</v>
      </c>
      <c r="O19" s="88">
        <f>Pontozás6X5!E14</f>
        <v>18.8</v>
      </c>
      <c r="P19" s="88">
        <f>Pontozás6X5!F14</f>
        <v>18.7</v>
      </c>
      <c r="Q19" s="88">
        <f>Pontozás6X5!G14</f>
        <v>18.6</v>
      </c>
      <c r="R19" s="89">
        <f t="shared" si="1"/>
        <v>18.7</v>
      </c>
      <c r="S19" s="54" t="str">
        <f t="shared" si="3"/>
        <v>Arany</v>
      </c>
    </row>
    <row r="20" spans="1:19" s="92" customFormat="1" ht="12.75" customHeight="1">
      <c r="A20" s="84">
        <f t="shared" si="0"/>
        <v>18</v>
      </c>
      <c r="B20" s="84">
        <f>Pontozás6X5!A62</f>
        <v>517</v>
      </c>
      <c r="C20" s="85">
        <f>IF($B20&gt;0,VLOOKUP($B20,Nevezés!$A$2:$J$450,2,FALSE),"")</f>
        <v>220</v>
      </c>
      <c r="D20" s="86" t="str">
        <f>IF($B20&gt;0,VLOOKUP($B20,Nevezés!$A$2:$J$450,3,FALSE),"")</f>
        <v>Hacskó György</v>
      </c>
      <c r="E20" s="86" t="str">
        <f>IF($B20&gt;0,VLOOKUP($B20,Nevezés!$A$2:$J$450,4,FALSE),"")</f>
        <v>Szlovákia</v>
      </c>
      <c r="F20" s="86" t="str">
        <f>IF($B20&gt;0,VLOOKUP($B20,Nevezés!$A$2:$J$450,5,FALSE),"")</f>
        <v>Garamkövesd</v>
      </c>
      <c r="G20" s="86" t="str">
        <f>IF($B20&gt;0,VLOOKUP($B20,Nevezés!$A$2:$J$450,6,FALSE),"")</f>
        <v>Fehér burgundi</v>
      </c>
      <c r="H20" s="86">
        <f>IF($B20&gt;0,VLOOKUP($B20,Nevezés!$A$2:$J$450,7,FALSE),"")</f>
        <v>2012</v>
      </c>
      <c r="I20" s="86" t="str">
        <f>IF($B20&gt;0,VLOOKUP($B20,Nevezés!$A$2:$J$450,8,FALSE),"")</f>
        <v>Garamkövesd</v>
      </c>
      <c r="J20" s="86" t="str">
        <f>IF($B20&gt;0,VLOOKUP($B20,Nevezés!$A$2:$J$450,9,FALSE),"")</f>
        <v>száraz</v>
      </c>
      <c r="K20" s="86" t="str">
        <f>IF($B20&gt;0,VLOOKUP($B20,Nevezés!$A$2:$J$450,10,FALSE),"")</f>
        <v>fehér</v>
      </c>
      <c r="L20" s="87">
        <f>Pontozás6X5!B62</f>
        <v>3</v>
      </c>
      <c r="M20" s="88">
        <f>Pontozás6X5!C62</f>
        <v>18.7</v>
      </c>
      <c r="N20" s="88">
        <f>Pontozás6X5!D62</f>
        <v>18.7</v>
      </c>
      <c r="O20" s="88">
        <f>Pontozás6X5!E62</f>
        <v>18.7</v>
      </c>
      <c r="P20" s="88">
        <f>Pontozás6X5!F62</f>
        <v>18.7</v>
      </c>
      <c r="Q20" s="88">
        <f>Pontozás6X5!G62</f>
        <v>18.7</v>
      </c>
      <c r="R20" s="89">
        <f t="shared" si="1"/>
        <v>18.7</v>
      </c>
      <c r="S20" s="54" t="str">
        <f t="shared" si="3"/>
        <v>Arany</v>
      </c>
    </row>
    <row r="21" spans="1:19" s="92" customFormat="1" ht="12.75" customHeight="1">
      <c r="A21" s="84">
        <f t="shared" si="0"/>
        <v>20</v>
      </c>
      <c r="B21" s="84">
        <f>Pontozás6X5!A198</f>
        <v>740</v>
      </c>
      <c r="C21" s="85">
        <f>IF($B21&gt;0,VLOOKUP($B21,Nevezés!$A$2:$J$450,2,FALSE),"")</f>
        <v>154</v>
      </c>
      <c r="D21" s="86" t="str">
        <f>IF($B21&gt;0,VLOOKUP($B21,Nevezés!$A$2:$J$450,3,FALSE),"")</f>
        <v>Partali István</v>
      </c>
      <c r="E21" s="86" t="str">
        <f>IF($B21&gt;0,VLOOKUP($B21,Nevezés!$A$2:$J$450,4,FALSE),"")</f>
        <v>Szlovákia</v>
      </c>
      <c r="F21" s="86" t="str">
        <f>IF($B21&gt;0,VLOOKUP($B21,Nevezés!$A$2:$J$450,5,FALSE),"")</f>
        <v>Ebed</v>
      </c>
      <c r="G21" s="86" t="str">
        <f>IF($B21&gt;0,VLOOKUP($B21,Nevezés!$A$2:$J$450,6,FALSE),"")</f>
        <v>Dunaj</v>
      </c>
      <c r="H21" s="86">
        <f>IF($B21&gt;0,VLOOKUP($B21,Nevezés!$A$2:$J$450,7,FALSE),"")</f>
        <v>2011</v>
      </c>
      <c r="I21" s="86" t="str">
        <f>IF($B21&gt;0,VLOOKUP($B21,Nevezés!$A$2:$J$450,8,FALSE),"")</f>
        <v>Ebed</v>
      </c>
      <c r="J21" s="86" t="str">
        <f>IF($B21&gt;0,VLOOKUP($B21,Nevezés!$A$2:$J$450,9,FALSE),"")</f>
        <v>száraz</v>
      </c>
      <c r="K21" s="86" t="str">
        <f>IF($B21&gt;0,VLOOKUP($B21,Nevezés!$A$2:$J$450,10,FALSE),"")</f>
        <v>vörös</v>
      </c>
      <c r="L21" s="87">
        <f>Pontozás6X5!B198</f>
        <v>5</v>
      </c>
      <c r="M21" s="88">
        <f>Pontozás6X5!C198</f>
        <v>18.2</v>
      </c>
      <c r="N21" s="88">
        <f>Pontozás6X5!D198</f>
        <v>18.8</v>
      </c>
      <c r="O21" s="88">
        <f>Pontozás6X5!E198</f>
        <v>18.6</v>
      </c>
      <c r="P21" s="88">
        <f>Pontozás6X5!F198</f>
        <v>18.8</v>
      </c>
      <c r="Q21" s="88">
        <f>Pontozás6X5!G198</f>
        <v>19</v>
      </c>
      <c r="R21" s="89">
        <f t="shared" si="1"/>
        <v>18.68</v>
      </c>
      <c r="S21" s="54" t="str">
        <f t="shared" si="3"/>
        <v>Arany</v>
      </c>
    </row>
    <row r="22" spans="1:19" s="92" customFormat="1" ht="12.75" customHeight="1">
      <c r="A22" s="84">
        <f t="shared" si="0"/>
        <v>21</v>
      </c>
      <c r="B22" s="84">
        <f>Pontozás6X5!A48</f>
        <v>310</v>
      </c>
      <c r="C22" s="85">
        <f>IF($B22&gt;0,VLOOKUP($B22,Nevezés!$A$2:$J$450,2,FALSE),"")</f>
        <v>104</v>
      </c>
      <c r="D22" s="86" t="str">
        <f>IF($B22&gt;0,VLOOKUP($B22,Nevezés!$A$2:$J$450,3,FALSE),"")</f>
        <v>Faragó László</v>
      </c>
      <c r="E22" s="86" t="str">
        <f>IF($B22&gt;0,VLOOKUP($B22,Nevezés!$A$2:$J$450,4,FALSE),"")</f>
        <v>M.o.</v>
      </c>
      <c r="F22" s="86" t="str">
        <f>IF($B22&gt;0,VLOOKUP($B22,Nevezés!$A$2:$J$450,5,FALSE),"")</f>
        <v>Piliscsév</v>
      </c>
      <c r="G22" s="86" t="str">
        <f>IF($B22&gt;0,VLOOKUP($B22,Nevezés!$A$2:$J$450,6,FALSE),"")</f>
        <v>Hárslevelű</v>
      </c>
      <c r="H22" s="86">
        <f>IF($B22&gt;0,VLOOKUP($B22,Nevezés!$A$2:$J$450,7,FALSE),"")</f>
        <v>2011</v>
      </c>
      <c r="I22" s="86" t="str">
        <f>IF($B22&gt;0,VLOOKUP($B22,Nevezés!$A$2:$J$450,8,FALSE),"")</f>
        <v>Feldebrő</v>
      </c>
      <c r="J22" s="86" t="str">
        <f>IF($B22&gt;0,VLOOKUP($B22,Nevezés!$A$2:$J$450,9,FALSE),"")</f>
        <v>száraz</v>
      </c>
      <c r="K22" s="86" t="str">
        <f>IF($B22&gt;0,VLOOKUP($B22,Nevezés!$A$2:$J$450,10,FALSE),"")</f>
        <v>fehér</v>
      </c>
      <c r="L22" s="87">
        <f>Pontozás6X5!B48</f>
        <v>1</v>
      </c>
      <c r="M22" s="88">
        <f>Pontozás6X5!C48</f>
        <v>18.8</v>
      </c>
      <c r="N22" s="88">
        <f>Pontozás6X5!D48</f>
        <v>18.6</v>
      </c>
      <c r="O22" s="88">
        <f>Pontozás6X5!E48</f>
        <v>18.5</v>
      </c>
      <c r="P22" s="88">
        <f>Pontozás6X5!F48</f>
        <v>18.8</v>
      </c>
      <c r="Q22" s="88">
        <f>Pontozás6X5!G48</f>
        <v>18.6</v>
      </c>
      <c r="R22" s="89">
        <f t="shared" si="1"/>
        <v>18.660000000000004</v>
      </c>
      <c r="S22" s="54" t="str">
        <f t="shared" si="3"/>
        <v>Arany</v>
      </c>
    </row>
    <row r="23" spans="1:19" s="92" customFormat="1" ht="12.75" customHeight="1">
      <c r="A23" s="84">
        <f t="shared" si="0"/>
        <v>22</v>
      </c>
      <c r="B23" s="84">
        <f>Pontozás6X5!A194</f>
        <v>641</v>
      </c>
      <c r="C23" s="85">
        <f>IF($B23&gt;0,VLOOKUP($B23,Nevezés!$A$2:$J$450,2,FALSE),"")</f>
        <v>50</v>
      </c>
      <c r="D23" s="86" t="str">
        <f>IF($B23&gt;0,VLOOKUP($B23,Nevezés!$A$2:$J$450,3,FALSE),"")</f>
        <v>Mayer István</v>
      </c>
      <c r="E23" s="86" t="str">
        <f>IF($B23&gt;0,VLOOKUP($B23,Nevezés!$A$2:$J$450,4,FALSE),"")</f>
        <v>M.o.</v>
      </c>
      <c r="F23" s="86" t="str">
        <f>IF($B23&gt;0,VLOOKUP($B23,Nevezés!$A$2:$J$450,5,FALSE),"")</f>
        <v>Csolnok</v>
      </c>
      <c r="G23" s="86" t="str">
        <f>IF($B23&gt;0,VLOOKUP($B23,Nevezés!$A$2:$J$450,6,FALSE),"")</f>
        <v>Kékfrankos</v>
      </c>
      <c r="H23" s="86">
        <f>IF($B23&gt;0,VLOOKUP($B23,Nevezés!$A$2:$J$450,7,FALSE),"")</f>
        <v>2012</v>
      </c>
      <c r="I23" s="86" t="str">
        <f>IF($B23&gt;0,VLOOKUP($B23,Nevezés!$A$2:$J$450,8,FALSE),"")</f>
        <v>Csolnok</v>
      </c>
      <c r="J23" s="86" t="str">
        <f>IF($B23&gt;0,VLOOKUP($B23,Nevezés!$A$2:$J$450,9,FALSE),"")</f>
        <v>száraz</v>
      </c>
      <c r="K23" s="86" t="str">
        <f>IF($B23&gt;0,VLOOKUP($B23,Nevezés!$A$2:$J$450,10,FALSE),"")</f>
        <v>vörös</v>
      </c>
      <c r="L23" s="87">
        <f>Pontozás6X5!B194</f>
        <v>4</v>
      </c>
      <c r="M23" s="88">
        <f>Pontozás6X5!C194</f>
        <v>18.6</v>
      </c>
      <c r="N23" s="88">
        <f>Pontozás6X5!D194</f>
        <v>19</v>
      </c>
      <c r="O23" s="88">
        <f>Pontozás6X5!E194</f>
        <v>18.4</v>
      </c>
      <c r="P23" s="88">
        <f>Pontozás6X5!F194</f>
        <v>18.8</v>
      </c>
      <c r="Q23" s="88">
        <f>Pontozás6X5!G194</f>
        <v>18.5</v>
      </c>
      <c r="R23" s="89">
        <f t="shared" si="1"/>
        <v>18.66</v>
      </c>
      <c r="S23" s="54" t="str">
        <f t="shared" si="3"/>
        <v>Arany</v>
      </c>
    </row>
    <row r="24" spans="1:19" s="92" customFormat="1" ht="12.75" customHeight="1">
      <c r="A24" s="84">
        <f t="shared" si="0"/>
        <v>22</v>
      </c>
      <c r="B24" s="84">
        <f>Pontozás6X5!A211</f>
        <v>642</v>
      </c>
      <c r="C24" s="85">
        <f>IF($B24&gt;0,VLOOKUP($B24,Nevezés!$A$2:$J$450,2,FALSE),"")</f>
        <v>167</v>
      </c>
      <c r="D24" s="86" t="str">
        <f>IF($B24&gt;0,VLOOKUP($B24,Nevezés!$A$2:$J$450,3,FALSE),"")</f>
        <v>Kanóczki Lajos</v>
      </c>
      <c r="E24" s="86" t="str">
        <f>IF($B24&gt;0,VLOOKUP($B24,Nevezés!$A$2:$J$450,4,FALSE),"")</f>
        <v>M.o.</v>
      </c>
      <c r="F24" s="86" t="str">
        <f>IF($B24&gt;0,VLOOKUP($B24,Nevezés!$A$2:$J$450,5,FALSE),"")</f>
        <v>Sárisáp</v>
      </c>
      <c r="G24" s="86" t="str">
        <f>IF($B24&gt;0,VLOOKUP($B24,Nevezés!$A$2:$J$450,6,FALSE),"")</f>
        <v>Kékfrankos</v>
      </c>
      <c r="H24" s="86">
        <f>IF($B24&gt;0,VLOOKUP($B24,Nevezés!$A$2:$J$450,7,FALSE),"")</f>
        <v>2012</v>
      </c>
      <c r="I24" s="86" t="str">
        <f>IF($B24&gt;0,VLOOKUP($B24,Nevezés!$A$2:$J$450,8,FALSE),"")</f>
        <v>Mátra</v>
      </c>
      <c r="J24" s="86" t="str">
        <f>IF($B24&gt;0,VLOOKUP($B24,Nevezés!$A$2:$J$450,9,FALSE),"")</f>
        <v>száraz</v>
      </c>
      <c r="K24" s="86" t="str">
        <f>IF($B24&gt;0,VLOOKUP($B24,Nevezés!$A$2:$J$450,10,FALSE),"")</f>
        <v>vörös</v>
      </c>
      <c r="L24" s="87">
        <f>Pontozás6X5!B211</f>
        <v>4</v>
      </c>
      <c r="M24" s="88">
        <f>Pontozás6X5!C211</f>
        <v>19</v>
      </c>
      <c r="N24" s="88">
        <f>Pontozás6X5!D211</f>
        <v>18.5</v>
      </c>
      <c r="O24" s="88">
        <f>Pontozás6X5!E211</f>
        <v>18.8</v>
      </c>
      <c r="P24" s="88">
        <f>Pontozás6X5!F211</f>
        <v>18.5</v>
      </c>
      <c r="Q24" s="88">
        <f>Pontozás6X5!G211</f>
        <v>18.5</v>
      </c>
      <c r="R24" s="89">
        <f t="shared" si="1"/>
        <v>18.66</v>
      </c>
      <c r="S24" s="54" t="str">
        <f t="shared" si="3"/>
        <v>Arany</v>
      </c>
    </row>
    <row r="25" spans="1:19" s="92" customFormat="1" ht="12.75" customHeight="1">
      <c r="A25" s="84">
        <f t="shared" si="0"/>
        <v>24</v>
      </c>
      <c r="B25" s="84">
        <f>Pontozás6X5!A68</f>
        <v>614</v>
      </c>
      <c r="C25" s="85">
        <f>IF($B25&gt;0,VLOOKUP($B25,Nevezés!$A$2:$J$450,2,FALSE),"")</f>
        <v>156</v>
      </c>
      <c r="D25" s="86" t="str">
        <f>IF($B25&gt;0,VLOOKUP($B25,Nevezés!$A$2:$J$450,3,FALSE),"")</f>
        <v>Mikóczi Alojz</v>
      </c>
      <c r="E25" s="86" t="str">
        <f>IF($B25&gt;0,VLOOKUP($B25,Nevezés!$A$2:$J$450,4,FALSE),"")</f>
        <v>Szlovákia</v>
      </c>
      <c r="F25" s="86" t="str">
        <f>IF($B25&gt;0,VLOOKUP($B25,Nevezés!$A$2:$J$450,5,FALSE),"")</f>
        <v>Ebed</v>
      </c>
      <c r="G25" s="86" t="str">
        <f>IF($B25&gt;0,VLOOKUP($B25,Nevezés!$A$2:$J$450,6,FALSE),"")</f>
        <v>Peszeki Leányka</v>
      </c>
      <c r="H25" s="86">
        <f>IF($B25&gt;0,VLOOKUP($B25,Nevezés!$A$2:$J$450,7,FALSE),"")</f>
        <v>2012</v>
      </c>
      <c r="I25" s="86" t="str">
        <f>IF($B25&gt;0,VLOOKUP($B25,Nevezés!$A$2:$J$450,8,FALSE),"")</f>
        <v>Ebed</v>
      </c>
      <c r="J25" s="86" t="str">
        <f>IF($B25&gt;0,VLOOKUP($B25,Nevezés!$A$2:$J$450,9,FALSE),"")</f>
        <v>száraz</v>
      </c>
      <c r="K25" s="86" t="str">
        <f>IF($B25&gt;0,VLOOKUP($B25,Nevezés!$A$2:$J$450,10,FALSE),"")</f>
        <v>fehér</v>
      </c>
      <c r="L25" s="87">
        <f>Pontozás6X5!B68</f>
        <v>4</v>
      </c>
      <c r="M25" s="88">
        <f>Pontozás6X5!C68</f>
        <v>18.7</v>
      </c>
      <c r="N25" s="88">
        <f>Pontozás6X5!D68</f>
        <v>18.51</v>
      </c>
      <c r="O25" s="88">
        <f>Pontozás6X5!E68</f>
        <v>18.6</v>
      </c>
      <c r="P25" s="88">
        <f>Pontozás6X5!F68</f>
        <v>18.5</v>
      </c>
      <c r="Q25" s="88">
        <f>Pontozás6X5!G68</f>
        <v>18.9</v>
      </c>
      <c r="R25" s="89">
        <f t="shared" si="1"/>
        <v>18.642000000000003</v>
      </c>
      <c r="S25" s="54" t="str">
        <f t="shared" si="3"/>
        <v>Arany</v>
      </c>
    </row>
    <row r="26" spans="1:19" s="92" customFormat="1" ht="12.75" customHeight="1">
      <c r="A26" s="84">
        <f t="shared" si="0"/>
        <v>25</v>
      </c>
      <c r="B26" s="84">
        <f>Pontozás6X5!A113</f>
        <v>418</v>
      </c>
      <c r="C26" s="85">
        <f>IF($B26&gt;0,VLOOKUP($B26,Nevezés!$A$2:$J$450,2,FALSE),"")</f>
        <v>17</v>
      </c>
      <c r="D26" s="86" t="str">
        <f>IF($B26&gt;0,VLOOKUP($B26,Nevezés!$A$2:$J$450,3,FALSE),"")</f>
        <v>Sztulik Zsolt</v>
      </c>
      <c r="E26" s="86" t="str">
        <f>IF($B26&gt;0,VLOOKUP($B26,Nevezés!$A$2:$J$450,4,FALSE),"")</f>
        <v>M.o.</v>
      </c>
      <c r="F26" s="86" t="str">
        <f>IF($B26&gt;0,VLOOKUP($B26,Nevezés!$A$2:$J$450,5,FALSE),"")</f>
        <v>Mogyorósbánya</v>
      </c>
      <c r="G26" s="86" t="str">
        <f>IF($B26&gt;0,VLOOKUP($B26,Nevezés!$A$2:$J$450,6,FALSE),"")</f>
        <v>Olaszrizling</v>
      </c>
      <c r="H26" s="86">
        <f>IF($B26&gt;0,VLOOKUP($B26,Nevezés!$A$2:$J$450,7,FALSE),"")</f>
        <v>2012</v>
      </c>
      <c r="I26" s="86" t="str">
        <f>IF($B26&gt;0,VLOOKUP($B26,Nevezés!$A$2:$J$450,8,FALSE),"")</f>
        <v>Neszmély</v>
      </c>
      <c r="J26" s="86" t="str">
        <f>IF($B26&gt;0,VLOOKUP($B26,Nevezés!$A$2:$J$450,9,FALSE),"")</f>
        <v>száraz</v>
      </c>
      <c r="K26" s="86" t="str">
        <f>IF($B26&gt;0,VLOOKUP($B26,Nevezés!$A$2:$J$450,10,FALSE),"")</f>
        <v>fehér</v>
      </c>
      <c r="L26" s="87">
        <f>Pontozás6X5!B113</f>
        <v>2</v>
      </c>
      <c r="M26" s="88">
        <f>Pontozás6X5!C113</f>
        <v>19</v>
      </c>
      <c r="N26" s="88">
        <f>Pontozás6X5!D113</f>
        <v>18.1</v>
      </c>
      <c r="O26" s="88">
        <f>Pontozás6X5!E113</f>
        <v>18.2</v>
      </c>
      <c r="P26" s="88">
        <f>Pontozás6X5!F113</f>
        <v>19</v>
      </c>
      <c r="Q26" s="88">
        <f>Pontozás6X5!G113</f>
        <v>18.9</v>
      </c>
      <c r="R26" s="89">
        <f t="shared" si="1"/>
        <v>18.639999999999997</v>
      </c>
      <c r="S26" s="54" t="str">
        <f t="shared" si="3"/>
        <v>Arany</v>
      </c>
    </row>
    <row r="27" spans="1:19" s="92" customFormat="1" ht="12.75" customHeight="1">
      <c r="A27" s="84">
        <f t="shared" si="0"/>
        <v>26</v>
      </c>
      <c r="B27" s="84">
        <f>Pontozás6X5!A148</f>
        <v>536</v>
      </c>
      <c r="C27" s="85">
        <f>IF($B27&gt;0,VLOOKUP($B27,Nevezés!$A$2:$J$450,2,FALSE),"")</f>
        <v>111</v>
      </c>
      <c r="D27" s="86" t="str">
        <f>IF($B27&gt;0,VLOOKUP($B27,Nevezés!$A$2:$J$450,3,FALSE),"")</f>
        <v>Lieber József</v>
      </c>
      <c r="E27" s="86" t="str">
        <f>IF($B27&gt;0,VLOOKUP($B27,Nevezés!$A$2:$J$450,4,FALSE),"")</f>
        <v>M.o.</v>
      </c>
      <c r="F27" s="86" t="str">
        <f>IF($B27&gt;0,VLOOKUP($B27,Nevezés!$A$2:$J$450,5,FALSE),"")</f>
        <v>Pilisvörösvár</v>
      </c>
      <c r="G27" s="86" t="str">
        <f>IF($B27&gt;0,VLOOKUP($B27,Nevezés!$A$2:$J$450,6,FALSE),"")</f>
        <v>Zweigelt</v>
      </c>
      <c r="H27" s="86">
        <f>IF($B27&gt;0,VLOOKUP($B27,Nevezés!$A$2:$J$450,7,FALSE),"")</f>
        <v>2012</v>
      </c>
      <c r="I27" s="86" t="str">
        <f>IF($B27&gt;0,VLOOKUP($B27,Nevezés!$A$2:$J$450,8,FALSE),"")</f>
        <v>Kesztölc</v>
      </c>
      <c r="J27" s="86" t="str">
        <f>IF($B27&gt;0,VLOOKUP($B27,Nevezés!$A$2:$J$450,9,FALSE),"")</f>
        <v>száraz</v>
      </c>
      <c r="K27" s="86" t="str">
        <f>IF($B27&gt;0,VLOOKUP($B27,Nevezés!$A$2:$J$450,10,FALSE),"")</f>
        <v>vörös</v>
      </c>
      <c r="L27" s="87">
        <f>Pontozás6X5!B148</f>
        <v>3</v>
      </c>
      <c r="M27" s="88">
        <f>Pontozás6X5!C148</f>
        <v>18.6</v>
      </c>
      <c r="N27" s="88">
        <f>Pontozás6X5!D148</f>
        <v>18.6</v>
      </c>
      <c r="O27" s="88">
        <f>Pontozás6X5!E148</f>
        <v>18.6</v>
      </c>
      <c r="P27" s="88">
        <f>Pontozás6X5!F148</f>
        <v>18.6</v>
      </c>
      <c r="Q27" s="88">
        <f>Pontozás6X5!G148</f>
        <v>18.6</v>
      </c>
      <c r="R27" s="89">
        <f t="shared" si="1"/>
        <v>18.6</v>
      </c>
      <c r="S27" s="54" t="str">
        <f t="shared" si="3"/>
        <v>Arany</v>
      </c>
    </row>
    <row r="28" spans="1:19" s="92" customFormat="1" ht="12.75" customHeight="1">
      <c r="A28" s="84">
        <f t="shared" si="0"/>
        <v>27</v>
      </c>
      <c r="B28" s="84">
        <f>Pontozás6X5!A93</f>
        <v>717</v>
      </c>
      <c r="C28" s="85">
        <f>IF($B28&gt;0,VLOOKUP($B28,Nevezés!$A$2:$J$450,2,FALSE),"")</f>
        <v>231</v>
      </c>
      <c r="D28" s="86" t="str">
        <f>IF($B28&gt;0,VLOOKUP($B28,Nevezés!$A$2:$J$450,3,FALSE),"")</f>
        <v>Nizl Jozef</v>
      </c>
      <c r="E28" s="86" t="str">
        <f>IF($B28&gt;0,VLOOKUP($B28,Nevezés!$A$2:$J$450,4,FALSE),"")</f>
        <v>Szlovákia</v>
      </c>
      <c r="F28" s="86" t="str">
        <f>IF($B28&gt;0,VLOOKUP($B28,Nevezés!$A$2:$J$450,5,FALSE),"")</f>
        <v>NemcséNY</v>
      </c>
      <c r="G28" s="86" t="str">
        <f>IF($B28&gt;0,VLOOKUP($B28,Nevezés!$A$2:$J$450,6,FALSE),"")</f>
        <v>Olaszrizling</v>
      </c>
      <c r="H28" s="86">
        <f>IF($B28&gt;0,VLOOKUP($B28,Nevezés!$A$2:$J$450,7,FALSE),"")</f>
        <v>2012</v>
      </c>
      <c r="I28" s="86" t="str">
        <f>IF($B28&gt;0,VLOOKUP($B28,Nevezés!$A$2:$J$450,8,FALSE),"")</f>
        <v>Nemcsény</v>
      </c>
      <c r="J28" s="86" t="str">
        <f>IF($B28&gt;0,VLOOKUP($B28,Nevezés!$A$2:$J$450,9,FALSE),"")</f>
        <v>édes</v>
      </c>
      <c r="K28" s="86" t="str">
        <f>IF($B28&gt;0,VLOOKUP($B28,Nevezés!$A$2:$J$450,10,FALSE),"")</f>
        <v>fehér</v>
      </c>
      <c r="L28" s="87">
        <f>Pontozás6X5!B93</f>
        <v>5</v>
      </c>
      <c r="M28" s="88">
        <f>Pontozás6X5!C93</f>
        <v>18.3</v>
      </c>
      <c r="N28" s="88">
        <f>Pontozás6X5!D93</f>
        <v>18.6</v>
      </c>
      <c r="O28" s="88">
        <f>Pontozás6X5!E93</f>
        <v>18.6</v>
      </c>
      <c r="P28" s="88">
        <f>Pontozás6X5!F93</f>
        <v>18.8</v>
      </c>
      <c r="Q28" s="88">
        <f>Pontozás6X5!G93</f>
        <v>18.6</v>
      </c>
      <c r="R28" s="89">
        <f t="shared" si="1"/>
        <v>18.580000000000002</v>
      </c>
      <c r="S28" s="54" t="str">
        <f t="shared" si="3"/>
        <v>Arany</v>
      </c>
    </row>
    <row r="29" spans="1:19" s="92" customFormat="1" ht="12.75" customHeight="1">
      <c r="A29" s="84">
        <f t="shared" si="0"/>
        <v>28</v>
      </c>
      <c r="B29" s="84">
        <f>Pontozás6X5!A118</f>
        <v>719</v>
      </c>
      <c r="C29" s="85">
        <f>IF($B29&gt;0,VLOOKUP($B29,Nevezés!$A$2:$J$450,2,FALSE),"")</f>
        <v>164</v>
      </c>
      <c r="D29" s="86" t="str">
        <f>IF($B29&gt;0,VLOOKUP($B29,Nevezés!$A$2:$J$450,3,FALSE),"")</f>
        <v>Nagy Tibor</v>
      </c>
      <c r="E29" s="86" t="str">
        <f>IF($B29&gt;0,VLOOKUP($B29,Nevezés!$A$2:$J$450,4,FALSE),"")</f>
        <v>Szlovákia</v>
      </c>
      <c r="F29" s="86" t="str">
        <f>IF($B29&gt;0,VLOOKUP($B29,Nevezés!$A$2:$J$450,5,FALSE),"")</f>
        <v>Ebed</v>
      </c>
      <c r="G29" s="86" t="str">
        <f>IF($B29&gt;0,VLOOKUP($B29,Nevezés!$A$2:$J$450,6,FALSE),"")</f>
        <v>Chardonnay</v>
      </c>
      <c r="H29" s="86">
        <f>IF($B29&gt;0,VLOOKUP($B29,Nevezés!$A$2:$J$450,7,FALSE),"")</f>
        <v>2012</v>
      </c>
      <c r="I29" s="86" t="str">
        <f>IF($B29&gt;0,VLOOKUP($B29,Nevezés!$A$2:$J$450,8,FALSE),"")</f>
        <v>Ebed</v>
      </c>
      <c r="J29" s="86" t="str">
        <f>IF($B29&gt;0,VLOOKUP($B29,Nevezés!$A$2:$J$450,9,FALSE),"")</f>
        <v>száraz</v>
      </c>
      <c r="K29" s="86" t="str">
        <f>IF($B29&gt;0,VLOOKUP($B29,Nevezés!$A$2:$J$450,10,FALSE),"")</f>
        <v>fehér</v>
      </c>
      <c r="L29" s="87">
        <f>Pontozás6X5!B118</f>
        <v>5</v>
      </c>
      <c r="M29" s="88">
        <f>Pontozás6X5!C118</f>
        <v>18.5</v>
      </c>
      <c r="N29" s="88">
        <f>Pontozás6X5!D118</f>
        <v>18.5</v>
      </c>
      <c r="O29" s="88">
        <f>Pontozás6X5!E118</f>
        <v>18.4</v>
      </c>
      <c r="P29" s="88">
        <f>Pontozás6X5!F118</f>
        <v>18.3</v>
      </c>
      <c r="Q29" s="88">
        <f>Pontozás6X5!G118</f>
        <v>18.6</v>
      </c>
      <c r="R29" s="89">
        <f t="shared" si="1"/>
        <v>18.46</v>
      </c>
      <c r="S29" s="54" t="str">
        <f t="shared" si="3"/>
        <v>Ezüst</v>
      </c>
    </row>
    <row r="30" spans="1:19" s="92" customFormat="1" ht="12.75" customHeight="1">
      <c r="A30" s="84">
        <f t="shared" si="0"/>
        <v>29</v>
      </c>
      <c r="B30" s="84">
        <f>Pontozás6X5!A202</f>
        <v>341</v>
      </c>
      <c r="C30" s="85">
        <f>IF($B30&gt;0,VLOOKUP($B30,Nevezés!$A$2:$J$450,2,FALSE),"")</f>
        <v>135</v>
      </c>
      <c r="D30" s="86" t="str">
        <f>IF($B30&gt;0,VLOOKUP($B30,Nevezés!$A$2:$J$450,3,FALSE),"")</f>
        <v>Palik pincészet</v>
      </c>
      <c r="E30" s="86" t="str">
        <f>IF($B30&gt;0,VLOOKUP($B30,Nevezés!$A$2:$J$450,4,FALSE),"")</f>
        <v>Szlovákia</v>
      </c>
      <c r="F30" s="86" t="str">
        <f>IF($B30&gt;0,VLOOKUP($B30,Nevezés!$A$2:$J$450,5,FALSE),"")</f>
        <v>Zseliz</v>
      </c>
      <c r="G30" s="86" t="str">
        <f>IF($B30&gt;0,VLOOKUP($B30,Nevezés!$A$2:$J$450,6,FALSE),"")</f>
        <v>Rajnai rizling</v>
      </c>
      <c r="H30" s="86">
        <f>IF($B30&gt;0,VLOOKUP($B30,Nevezés!$A$2:$J$450,7,FALSE),"")</f>
        <v>2011</v>
      </c>
      <c r="I30" s="86" t="str">
        <f>IF($B30&gt;0,VLOOKUP($B30,Nevezés!$A$2:$J$450,8,FALSE),"")</f>
        <v>Nagypeszek</v>
      </c>
      <c r="J30" s="86" t="str">
        <f>IF($B30&gt;0,VLOOKUP($B30,Nevezés!$A$2:$J$450,9,FALSE),"")</f>
        <v>száraz</v>
      </c>
      <c r="K30" s="86" t="str">
        <f>IF($B30&gt;0,VLOOKUP($B30,Nevezés!$A$2:$J$450,10,FALSE),"")</f>
        <v>fehér</v>
      </c>
      <c r="L30" s="87">
        <f>Pontozás6X5!B202</f>
        <v>1</v>
      </c>
      <c r="M30" s="88">
        <f>Pontozás6X5!C202</f>
        <v>18.6</v>
      </c>
      <c r="N30" s="88">
        <f>Pontozás6X5!D202</f>
        <v>18.6</v>
      </c>
      <c r="O30" s="88">
        <f>Pontozás6X5!E202</f>
        <v>18.5</v>
      </c>
      <c r="P30" s="88">
        <f>Pontozás6X5!F202</f>
        <v>18.5</v>
      </c>
      <c r="Q30" s="88">
        <f>Pontozás6X5!G202</f>
        <v>18</v>
      </c>
      <c r="R30" s="89">
        <f t="shared" si="1"/>
        <v>18.44</v>
      </c>
      <c r="S30" s="54" t="str">
        <f t="shared" si="3"/>
        <v>Ezüst</v>
      </c>
    </row>
    <row r="31" spans="1:19" s="92" customFormat="1" ht="12.75" customHeight="1">
      <c r="A31" s="84">
        <f t="shared" si="0"/>
        <v>30</v>
      </c>
      <c r="B31" s="84">
        <f>Pontozás6X5!A112</f>
        <v>723</v>
      </c>
      <c r="C31" s="85">
        <f>IF($B31&gt;0,VLOOKUP($B31,Nevezés!$A$2:$J$450,2,FALSE),"")</f>
        <v>72</v>
      </c>
      <c r="D31" s="86" t="str">
        <f>IF($B31&gt;0,VLOOKUP($B31,Nevezés!$A$2:$J$450,3,FALSE),"")</f>
        <v>Vrábel Péter</v>
      </c>
      <c r="E31" s="86" t="str">
        <f>IF($B31&gt;0,VLOOKUP($B31,Nevezés!$A$2:$J$450,4,FALSE),"")</f>
        <v>Szlovákia</v>
      </c>
      <c r="F31" s="86" t="str">
        <f>IF($B31&gt;0,VLOOKUP($B31,Nevezés!$A$2:$J$450,5,FALSE),"")</f>
        <v>Farnad</v>
      </c>
      <c r="G31" s="86" t="str">
        <f>IF($B31&gt;0,VLOOKUP($B31,Nevezés!$A$2:$J$450,6,FALSE),"")</f>
        <v>Chardonnay</v>
      </c>
      <c r="H31" s="86">
        <f>IF($B31&gt;0,VLOOKUP($B31,Nevezés!$A$2:$J$450,7,FALSE),"")</f>
        <v>2012</v>
      </c>
      <c r="I31" s="86" t="str">
        <f>IF($B31&gt;0,VLOOKUP($B31,Nevezés!$A$2:$J$450,8,FALSE),"")</f>
        <v>Farnad</v>
      </c>
      <c r="J31" s="86" t="str">
        <f>IF($B31&gt;0,VLOOKUP($B31,Nevezés!$A$2:$J$450,9,FALSE),"")</f>
        <v>száraz</v>
      </c>
      <c r="K31" s="86" t="str">
        <f>IF($B31&gt;0,VLOOKUP($B31,Nevezés!$A$2:$J$450,10,FALSE),"")</f>
        <v>fehér</v>
      </c>
      <c r="L31" s="87">
        <f>Pontozás6X5!B112</f>
        <v>5</v>
      </c>
      <c r="M31" s="88">
        <f>Pontozás6X5!C112</f>
        <v>18.4</v>
      </c>
      <c r="N31" s="88">
        <f>Pontozás6X5!D112</f>
        <v>18.5</v>
      </c>
      <c r="O31" s="88">
        <f>Pontozás6X5!E112</f>
        <v>18.4</v>
      </c>
      <c r="P31" s="88">
        <f>Pontozás6X5!F112</f>
        <v>18.5</v>
      </c>
      <c r="Q31" s="88">
        <f>Pontozás6X5!G112</f>
        <v>18.2</v>
      </c>
      <c r="R31" s="89">
        <f t="shared" si="1"/>
        <v>18.4</v>
      </c>
      <c r="S31" s="54" t="str">
        <f t="shared" si="3"/>
        <v>Ezüst</v>
      </c>
    </row>
    <row r="32" spans="1:19" s="92" customFormat="1" ht="12.75" customHeight="1">
      <c r="A32" s="84">
        <f t="shared" si="0"/>
        <v>30</v>
      </c>
      <c r="B32" s="84">
        <f>Pontozás6X5!A228</f>
        <v>648</v>
      </c>
      <c r="C32" s="85">
        <f>IF($B32&gt;0,VLOOKUP($B32,Nevezés!$A$2:$J$450,2,FALSE),"")</f>
        <v>133</v>
      </c>
      <c r="D32" s="86" t="str">
        <f>IF($B32&gt;0,VLOOKUP($B32,Nevezés!$A$2:$J$450,3,FALSE),"")</f>
        <v>Palik pincészet</v>
      </c>
      <c r="E32" s="86" t="str">
        <f>IF($B32&gt;0,VLOOKUP($B32,Nevezés!$A$2:$J$450,4,FALSE),"")</f>
        <v>Szlovákia</v>
      </c>
      <c r="F32" s="86" t="str">
        <f>IF($B32&gt;0,VLOOKUP($B32,Nevezés!$A$2:$J$450,5,FALSE),"")</f>
        <v>Zseliz</v>
      </c>
      <c r="G32" s="86" t="str">
        <f>IF($B32&gt;0,VLOOKUP($B32,Nevezés!$A$2:$J$450,6,FALSE),"")</f>
        <v>Alibernet</v>
      </c>
      <c r="H32" s="86">
        <f>IF($B32&gt;0,VLOOKUP($B32,Nevezés!$A$2:$J$450,7,FALSE),"")</f>
        <v>2011</v>
      </c>
      <c r="I32" s="86" t="str">
        <f>IF($B32&gt;0,VLOOKUP($B32,Nevezés!$A$2:$J$450,8,FALSE),"")</f>
        <v>Nagypeszek</v>
      </c>
      <c r="J32" s="86" t="str">
        <f>IF($B32&gt;0,VLOOKUP($B32,Nevezés!$A$2:$J$450,9,FALSE),"")</f>
        <v>száraz</v>
      </c>
      <c r="K32" s="86" t="str">
        <f>IF($B32&gt;0,VLOOKUP($B32,Nevezés!$A$2:$J$450,10,FALSE),"")</f>
        <v>vörös</v>
      </c>
      <c r="L32" s="87">
        <f>Pontozás6X5!B228</f>
        <v>4</v>
      </c>
      <c r="M32" s="88">
        <f>Pontozás6X5!C228</f>
        <v>17.3</v>
      </c>
      <c r="N32" s="88">
        <f>Pontozás6X5!D228</f>
        <v>19</v>
      </c>
      <c r="O32" s="88">
        <f>Pontozás6X5!E228</f>
        <v>17.4</v>
      </c>
      <c r="P32" s="88">
        <f>Pontozás6X5!F228</f>
        <v>18.8</v>
      </c>
      <c r="Q32" s="88">
        <f>Pontozás6X5!G228</f>
        <v>19.5</v>
      </c>
      <c r="R32" s="89">
        <f t="shared" si="1"/>
        <v>18.4</v>
      </c>
      <c r="S32" s="54" t="str">
        <f t="shared" si="3"/>
        <v>Ezüst</v>
      </c>
    </row>
    <row r="33" spans="1:19" s="92" customFormat="1" ht="12.75" customHeight="1">
      <c r="A33" s="84">
        <f t="shared" si="0"/>
        <v>32</v>
      </c>
      <c r="B33" s="84">
        <f>Pontozás6X5!A99</f>
        <v>718</v>
      </c>
      <c r="C33" s="85">
        <f>IF($B33&gt;0,VLOOKUP($B33,Nevezés!$A$2:$J$450,2,FALSE),"")</f>
        <v>163</v>
      </c>
      <c r="D33" s="86" t="str">
        <f>IF($B33&gt;0,VLOOKUP($B33,Nevezés!$A$2:$J$450,3,FALSE),"")</f>
        <v>Benefi László</v>
      </c>
      <c r="E33" s="86" t="str">
        <f>IF($B33&gt;0,VLOOKUP($B33,Nevezés!$A$2:$J$450,4,FALSE),"")</f>
        <v>Szlovákia</v>
      </c>
      <c r="F33" s="86" t="str">
        <f>IF($B33&gt;0,VLOOKUP($B33,Nevezés!$A$2:$J$450,5,FALSE),"")</f>
        <v>Ebed</v>
      </c>
      <c r="G33" s="86" t="str">
        <f>IF($B33&gt;0,VLOOKUP($B33,Nevezés!$A$2:$J$450,6,FALSE),"")</f>
        <v>Chardonnay</v>
      </c>
      <c r="H33" s="86">
        <f>IF($B33&gt;0,VLOOKUP($B33,Nevezés!$A$2:$J$450,7,FALSE),"")</f>
        <v>2011</v>
      </c>
      <c r="I33" s="86" t="str">
        <f>IF($B33&gt;0,VLOOKUP($B33,Nevezés!$A$2:$J$450,8,FALSE),"")</f>
        <v>Ebed</v>
      </c>
      <c r="J33" s="86" t="str">
        <f>IF($B33&gt;0,VLOOKUP($B33,Nevezés!$A$2:$J$450,9,FALSE),"")</f>
        <v>száraz</v>
      </c>
      <c r="K33" s="86" t="str">
        <f>IF($B33&gt;0,VLOOKUP($B33,Nevezés!$A$2:$J$450,10,FALSE),"")</f>
        <v>fehér</v>
      </c>
      <c r="L33" s="87">
        <f>Pontozás6X5!B99</f>
        <v>5</v>
      </c>
      <c r="M33" s="88">
        <f>Pontozás6X5!C99</f>
        <v>17.8</v>
      </c>
      <c r="N33" s="88">
        <f>Pontozás6X5!D99</f>
        <v>18.5</v>
      </c>
      <c r="O33" s="88">
        <f>Pontozás6X5!E99</f>
        <v>18.6</v>
      </c>
      <c r="P33" s="88">
        <f>Pontozás6X5!F99</f>
        <v>18.6</v>
      </c>
      <c r="Q33" s="88">
        <f>Pontozás6X5!G99</f>
        <v>18.4</v>
      </c>
      <c r="R33" s="89">
        <f t="shared" si="1"/>
        <v>18.380000000000003</v>
      </c>
      <c r="S33" s="54" t="str">
        <f t="shared" si="3"/>
        <v>Ezüst</v>
      </c>
    </row>
    <row r="34" spans="1:20" s="92" customFormat="1" ht="12.75" customHeight="1">
      <c r="A34" s="84">
        <f t="shared" si="0"/>
        <v>33</v>
      </c>
      <c r="B34" s="84">
        <f>Pontozás6X5!A96</f>
        <v>526</v>
      </c>
      <c r="C34" s="85">
        <f>IF($B34&gt;0,VLOOKUP($B34,Nevezés!$A$2:$J$450,2,FALSE),"")</f>
        <v>229</v>
      </c>
      <c r="D34" s="86" t="str">
        <f>IF($B34&gt;0,VLOOKUP($B34,Nevezés!$A$2:$J$450,3,FALSE),"")</f>
        <v>Valkovič František</v>
      </c>
      <c r="E34" s="86" t="str">
        <f>IF($B34&gt;0,VLOOKUP($B34,Nevezés!$A$2:$J$450,4,FALSE),"")</f>
        <v>Szlovákia</v>
      </c>
      <c r="F34" s="86" t="str">
        <f>IF($B34&gt;0,VLOOKUP($B34,Nevezés!$A$2:$J$450,5,FALSE),"")</f>
        <v>NemcséNY</v>
      </c>
      <c r="G34" s="86" t="str">
        <f>IF($B34&gt;0,VLOOKUP($B34,Nevezés!$A$2:$J$450,6,FALSE),"")</f>
        <v>Devin</v>
      </c>
      <c r="H34" s="86">
        <f>IF($B34&gt;0,VLOOKUP($B34,Nevezés!$A$2:$J$450,7,FALSE),"")</f>
        <v>2012</v>
      </c>
      <c r="I34" s="86" t="str">
        <f>IF($B34&gt;0,VLOOKUP($B34,Nevezés!$A$2:$J$450,8,FALSE),"")</f>
        <v>Nemcsény</v>
      </c>
      <c r="J34" s="86" t="str">
        <f>IF($B34&gt;0,VLOOKUP($B34,Nevezés!$A$2:$J$450,9,FALSE),"")</f>
        <v>félédes</v>
      </c>
      <c r="K34" s="86" t="str">
        <f>IF($B34&gt;0,VLOOKUP($B34,Nevezés!$A$2:$J$450,10,FALSE),"")</f>
        <v>Fehér</v>
      </c>
      <c r="L34" s="87">
        <f>Pontozás6X5!B96</f>
        <v>3</v>
      </c>
      <c r="M34" s="88">
        <f>Pontozás6X5!C96</f>
        <v>18.4</v>
      </c>
      <c r="N34" s="88">
        <f>Pontozás6X5!D96</f>
        <v>18.5</v>
      </c>
      <c r="O34" s="88">
        <f>Pontozás6X5!E96</f>
        <v>18</v>
      </c>
      <c r="P34" s="88">
        <f>Pontozás6X5!F96</f>
        <v>18.4</v>
      </c>
      <c r="Q34" s="88">
        <f>Pontozás6X5!G96</f>
        <v>18.4</v>
      </c>
      <c r="R34" s="89">
        <f t="shared" si="1"/>
        <v>18.339999999999996</v>
      </c>
      <c r="S34" s="54" t="str">
        <f t="shared" si="3"/>
        <v>Ezüst</v>
      </c>
      <c r="T34"/>
    </row>
    <row r="35" spans="1:20" s="92" customFormat="1" ht="12.75" customHeight="1">
      <c r="A35" s="84">
        <f t="shared" si="0"/>
        <v>34</v>
      </c>
      <c r="B35" s="84">
        <f>Pontozás6X5!A116</f>
        <v>419</v>
      </c>
      <c r="C35" s="85">
        <f>IF($B35&gt;0,VLOOKUP($B35,Nevezés!$A$2:$J$450,2,FALSE),"")</f>
        <v>25</v>
      </c>
      <c r="D35" s="86" t="str">
        <f>IF($B35&gt;0,VLOOKUP($B35,Nevezés!$A$2:$J$450,3,FALSE),"")</f>
        <v>Havrancsik Tibor</v>
      </c>
      <c r="E35" s="86" t="str">
        <f>IF($B35&gt;0,VLOOKUP($B35,Nevezés!$A$2:$J$450,4,FALSE),"")</f>
        <v>M.o.</v>
      </c>
      <c r="F35" s="86" t="str">
        <f>IF($B35&gt;0,VLOOKUP($B35,Nevezés!$A$2:$J$450,5,FALSE),"")</f>
        <v>Mogyorósbánya</v>
      </c>
      <c r="G35" s="86" t="str">
        <f>IF($B35&gt;0,VLOOKUP($B35,Nevezés!$A$2:$J$450,6,FALSE),"")</f>
        <v>Olaszrizling</v>
      </c>
      <c r="H35" s="86">
        <f>IF($B35&gt;0,VLOOKUP($B35,Nevezés!$A$2:$J$450,7,FALSE),"")</f>
        <v>2012</v>
      </c>
      <c r="I35" s="86" t="str">
        <f>IF($B35&gt;0,VLOOKUP($B35,Nevezés!$A$2:$J$450,8,FALSE),"")</f>
        <v>Gyöngyös</v>
      </c>
      <c r="J35" s="86" t="str">
        <f>IF($B35&gt;0,VLOOKUP($B35,Nevezés!$A$2:$J$450,9,FALSE),"")</f>
        <v>száraz</v>
      </c>
      <c r="K35" s="86" t="str">
        <f>IF($B35&gt;0,VLOOKUP($B35,Nevezés!$A$2:$J$450,10,FALSE),"")</f>
        <v>fehér</v>
      </c>
      <c r="L35" s="87">
        <f>Pontozás6X5!B116</f>
        <v>2</v>
      </c>
      <c r="M35" s="88">
        <f>Pontozás6X5!C116</f>
        <v>18.8</v>
      </c>
      <c r="N35" s="88">
        <f>Pontozás6X5!D116</f>
        <v>17.5</v>
      </c>
      <c r="O35" s="88">
        <f>Pontozás6X5!E116</f>
        <v>18.5</v>
      </c>
      <c r="P35" s="88">
        <f>Pontozás6X5!F116</f>
        <v>18.3</v>
      </c>
      <c r="Q35" s="88">
        <f>Pontozás6X5!G116</f>
        <v>18.5</v>
      </c>
      <c r="R35" s="89">
        <f t="shared" si="1"/>
        <v>18.32</v>
      </c>
      <c r="S35" s="54" t="str">
        <f t="shared" si="3"/>
        <v>Ezüst</v>
      </c>
      <c r="T35"/>
    </row>
    <row r="36" spans="1:20" s="92" customFormat="1" ht="12.75" customHeight="1">
      <c r="A36" s="84">
        <f t="shared" si="0"/>
        <v>35</v>
      </c>
      <c r="B36" s="84">
        <f>Pontozás6X5!A119</f>
        <v>722</v>
      </c>
      <c r="C36" s="85">
        <f>IF($B36&gt;0,VLOOKUP($B36,Nevezés!$A$2:$J$450,2,FALSE),"")</f>
        <v>201</v>
      </c>
      <c r="D36" s="86" t="str">
        <f>IF($B36&gt;0,VLOOKUP($B36,Nevezés!$A$2:$J$450,3,FALSE),"")</f>
        <v>Huszár Károly</v>
      </c>
      <c r="E36" s="86" t="str">
        <f>IF($B36&gt;0,VLOOKUP($B36,Nevezés!$A$2:$J$450,4,FALSE),"")</f>
        <v>M.o.</v>
      </c>
      <c r="F36" s="86" t="str">
        <f>IF($B36&gt;0,VLOOKUP($B36,Nevezés!$A$2:$J$450,5,FALSE),"")</f>
        <v>Piliscsaba</v>
      </c>
      <c r="G36" s="86" t="str">
        <f>IF($B36&gt;0,VLOOKUP($B36,Nevezés!$A$2:$J$450,6,FALSE),"")</f>
        <v>Chardonnay</v>
      </c>
      <c r="H36" s="86">
        <f>IF($B36&gt;0,VLOOKUP($B36,Nevezés!$A$2:$J$450,7,FALSE),"")</f>
        <v>2012</v>
      </c>
      <c r="I36" s="86" t="str">
        <f>IF($B36&gt;0,VLOOKUP($B36,Nevezés!$A$2:$J$450,8,FALSE),"")</f>
        <v>Markaz</v>
      </c>
      <c r="J36" s="86" t="str">
        <f>IF($B36&gt;0,VLOOKUP($B36,Nevezés!$A$2:$J$450,9,FALSE),"")</f>
        <v>száraz</v>
      </c>
      <c r="K36" s="86" t="str">
        <f>IF($B36&gt;0,VLOOKUP($B36,Nevezés!$A$2:$J$450,10,FALSE),"")</f>
        <v>fehér</v>
      </c>
      <c r="L36" s="87">
        <f>Pontozás6X5!B119</f>
        <v>5</v>
      </c>
      <c r="M36" s="88">
        <f>Pontozás6X5!C119</f>
        <v>18.5</v>
      </c>
      <c r="N36" s="88">
        <f>Pontozás6X5!D119</f>
        <v>18.5</v>
      </c>
      <c r="O36" s="88">
        <f>Pontozás6X5!E119</f>
        <v>18</v>
      </c>
      <c r="P36" s="88">
        <f>Pontozás6X5!F119</f>
        <v>18.5</v>
      </c>
      <c r="Q36" s="88">
        <f>Pontozás6X5!G119</f>
        <v>18</v>
      </c>
      <c r="R36" s="89">
        <f t="shared" si="1"/>
        <v>18.3</v>
      </c>
      <c r="S36" s="54" t="str">
        <f t="shared" si="3"/>
        <v>Ezüst</v>
      </c>
      <c r="T36"/>
    </row>
    <row r="37" spans="1:20" s="92" customFormat="1" ht="12.75" customHeight="1">
      <c r="A37" s="84">
        <f t="shared" si="0"/>
        <v>35</v>
      </c>
      <c r="B37" s="84">
        <f>Pontozás6X5!A35</f>
        <v>511</v>
      </c>
      <c r="C37" s="85">
        <f>IF($B37&gt;0,VLOOKUP($B37,Nevezés!$A$2:$J$450,2,FALSE),"")</f>
        <v>77</v>
      </c>
      <c r="D37" s="86" t="str">
        <f>IF($B37&gt;0,VLOOKUP($B37,Nevezés!$A$2:$J$450,3,FALSE),"")</f>
        <v>Tibor Varga</v>
      </c>
      <c r="E37" s="86" t="str">
        <f>IF($B37&gt;0,VLOOKUP($B37,Nevezés!$A$2:$J$450,4,FALSE),"")</f>
        <v>Szlovákia</v>
      </c>
      <c r="F37" s="86" t="str">
        <f>IF($B37&gt;0,VLOOKUP($B37,Nevezés!$A$2:$J$450,5,FALSE),"")</f>
        <v>Farnad</v>
      </c>
      <c r="G37" s="86" t="str">
        <f>IF($B37&gt;0,VLOOKUP($B37,Nevezés!$A$2:$J$450,6,FALSE),"")</f>
        <v>Rajnai rizling</v>
      </c>
      <c r="H37" s="86">
        <f>IF($B37&gt;0,VLOOKUP($B37,Nevezés!$A$2:$J$450,7,FALSE),"")</f>
        <v>2012</v>
      </c>
      <c r="I37" s="86" t="str">
        <f>IF($B37&gt;0,VLOOKUP($B37,Nevezés!$A$2:$J$450,8,FALSE),"")</f>
        <v>Farnad</v>
      </c>
      <c r="J37" s="86" t="str">
        <f>IF($B37&gt;0,VLOOKUP($B37,Nevezés!$A$2:$J$450,9,FALSE),"")</f>
        <v>száraz</v>
      </c>
      <c r="K37" s="86" t="str">
        <f>IF($B37&gt;0,VLOOKUP($B37,Nevezés!$A$2:$J$450,10,FALSE),"")</f>
        <v>fehér</v>
      </c>
      <c r="L37" s="87">
        <f>Pontozás6X5!B35</f>
        <v>3</v>
      </c>
      <c r="M37" s="88">
        <f>Pontozás6X5!C35</f>
        <v>18.4</v>
      </c>
      <c r="N37" s="88">
        <f>Pontozás6X5!D35</f>
        <v>18.5</v>
      </c>
      <c r="O37" s="88">
        <f>Pontozás6X5!E35</f>
        <v>18.2</v>
      </c>
      <c r="P37" s="88">
        <f>Pontozás6X5!F35</f>
        <v>18.4</v>
      </c>
      <c r="Q37" s="88">
        <f>Pontozás6X5!G35</f>
        <v>18</v>
      </c>
      <c r="R37" s="89">
        <f t="shared" si="1"/>
        <v>18.3</v>
      </c>
      <c r="S37" s="54" t="str">
        <f t="shared" si="3"/>
        <v>Ezüst</v>
      </c>
      <c r="T37"/>
    </row>
    <row r="38" spans="1:20" s="92" customFormat="1" ht="12.75" customHeight="1">
      <c r="A38" s="84">
        <f t="shared" si="0"/>
        <v>37</v>
      </c>
      <c r="B38" s="84">
        <f>Pontozás6X5!A133</f>
        <v>326</v>
      </c>
      <c r="C38" s="85">
        <f>IF($B38&gt;0,VLOOKUP($B38,Nevezés!$A$2:$J$450,2,FALSE),"")</f>
        <v>208</v>
      </c>
      <c r="D38" s="86" t="str">
        <f>IF($B38&gt;0,VLOOKUP($B38,Nevezés!$A$2:$J$450,3,FALSE),"")</f>
        <v>Gáll József</v>
      </c>
      <c r="E38" s="86" t="str">
        <f>IF($B38&gt;0,VLOOKUP($B38,Nevezés!$A$2:$J$450,4,FALSE),"")</f>
        <v>M.o.</v>
      </c>
      <c r="F38" s="86" t="str">
        <f>IF($B38&gt;0,VLOOKUP($B38,Nevezés!$A$2:$J$450,5,FALSE),"")</f>
        <v>Piliscsaba</v>
      </c>
      <c r="G38" s="86" t="str">
        <f>IF($B38&gt;0,VLOOKUP($B38,Nevezés!$A$2:$J$450,6,FALSE),"")</f>
        <v>Kövérszőlő</v>
      </c>
      <c r="H38" s="86">
        <f>IF($B38&gt;0,VLOOKUP($B38,Nevezés!$A$2:$J$450,7,FALSE),"")</f>
        <v>2012</v>
      </c>
      <c r="I38" s="86" t="str">
        <f>IF($B38&gt;0,VLOOKUP($B38,Nevezés!$A$2:$J$450,8,FALSE),"")</f>
        <v>Tokaj</v>
      </c>
      <c r="J38" s="86" t="str">
        <f>IF($B38&gt;0,VLOOKUP($B38,Nevezés!$A$2:$J$450,9,FALSE),"")</f>
        <v>félszáraz</v>
      </c>
      <c r="K38" s="86" t="str">
        <f>IF($B38&gt;0,VLOOKUP($B38,Nevezés!$A$2:$J$450,10,FALSE),"")</f>
        <v>fehér</v>
      </c>
      <c r="L38" s="87">
        <f>Pontozás6X5!B133</f>
        <v>1</v>
      </c>
      <c r="M38" s="88">
        <f>Pontozás6X5!C133</f>
        <v>18.3</v>
      </c>
      <c r="N38" s="88">
        <f>Pontozás6X5!D133</f>
        <v>18.7</v>
      </c>
      <c r="O38" s="88">
        <f>Pontozás6X5!E133</f>
        <v>18.5</v>
      </c>
      <c r="P38" s="88">
        <f>Pontozás6X5!F133</f>
        <v>18.2</v>
      </c>
      <c r="Q38" s="88">
        <f>Pontozás6X5!G133</f>
        <v>17.6</v>
      </c>
      <c r="R38" s="89">
        <f t="shared" si="1"/>
        <v>18.26</v>
      </c>
      <c r="S38" s="54" t="str">
        <f t="shared" si="3"/>
        <v>Ezüst</v>
      </c>
      <c r="T38"/>
    </row>
    <row r="39" spans="1:20" s="92" customFormat="1" ht="12.75" customHeight="1">
      <c r="A39" s="84">
        <f t="shared" si="0"/>
        <v>37</v>
      </c>
      <c r="B39" s="84">
        <f>Pontozás6X5!A19</f>
        <v>703</v>
      </c>
      <c r="C39" s="85">
        <f>IF($B39&gt;0,VLOOKUP($B39,Nevezés!$A$2:$J$450,2,FALSE),"")</f>
        <v>211</v>
      </c>
      <c r="D39" s="86" t="str">
        <f>IF($B39&gt;0,VLOOKUP($B39,Nevezés!$A$2:$J$450,3,FALSE),"")</f>
        <v>Gáll József</v>
      </c>
      <c r="E39" s="86" t="str">
        <f>IF($B39&gt;0,VLOOKUP($B39,Nevezés!$A$2:$J$450,4,FALSE),"")</f>
        <v>M.o.</v>
      </c>
      <c r="F39" s="86" t="str">
        <f>IF($B39&gt;0,VLOOKUP($B39,Nevezés!$A$2:$J$450,5,FALSE),"")</f>
        <v>Piliscsaba</v>
      </c>
      <c r="G39" s="86" t="str">
        <f>IF($B39&gt;0,VLOOKUP($B39,Nevezés!$A$2:$J$450,6,FALSE),"")</f>
        <v>Vegyes fehér</v>
      </c>
      <c r="H39" s="86">
        <f>IF($B39&gt;0,VLOOKUP($B39,Nevezés!$A$2:$J$450,7,FALSE),"")</f>
        <v>2012</v>
      </c>
      <c r="I39" s="86" t="str">
        <f>IF($B39&gt;0,VLOOKUP($B39,Nevezés!$A$2:$J$450,8,FALSE),"")</f>
        <v>Gyöngyös</v>
      </c>
      <c r="J39" s="86" t="str">
        <f>IF($B39&gt;0,VLOOKUP($B39,Nevezés!$A$2:$J$450,9,FALSE),"")</f>
        <v>félszáraz</v>
      </c>
      <c r="K39" s="86" t="str">
        <f>IF($B39&gt;0,VLOOKUP($B39,Nevezés!$A$2:$J$450,10,FALSE),"")</f>
        <v>fehér</v>
      </c>
      <c r="L39" s="87">
        <f>Pontozás6X5!B19</f>
        <v>5</v>
      </c>
      <c r="M39" s="88">
        <f>Pontozás6X5!C19</f>
        <v>18</v>
      </c>
      <c r="N39" s="88">
        <f>Pontozás6X5!D19</f>
        <v>18.5</v>
      </c>
      <c r="O39" s="88">
        <f>Pontozás6X5!E19</f>
        <v>18.5</v>
      </c>
      <c r="P39" s="88">
        <f>Pontozás6X5!F19</f>
        <v>18.4</v>
      </c>
      <c r="Q39" s="88">
        <f>Pontozás6X5!G19</f>
        <v>17.9</v>
      </c>
      <c r="R39" s="89">
        <f t="shared" si="1"/>
        <v>18.26</v>
      </c>
      <c r="S39" s="54" t="str">
        <f t="shared" si="3"/>
        <v>Ezüst</v>
      </c>
      <c r="T39"/>
    </row>
    <row r="40" spans="1:20" s="92" customFormat="1" ht="12.75" customHeight="1">
      <c r="A40" s="84">
        <f t="shared" si="0"/>
        <v>39</v>
      </c>
      <c r="B40" s="84">
        <f>Pontozás6X5!A83</f>
        <v>715</v>
      </c>
      <c r="C40" s="85">
        <f>IF($B40&gt;0,VLOOKUP($B40,Nevezés!$A$2:$J$450,2,FALSE),"")</f>
        <v>148</v>
      </c>
      <c r="D40" s="86" t="str">
        <f>IF($B40&gt;0,VLOOKUP($B40,Nevezés!$A$2:$J$450,3,FALSE),"")</f>
        <v>Hóka-Kőműves</v>
      </c>
      <c r="E40" s="86" t="str">
        <f>IF($B40&gt;0,VLOOKUP($B40,Nevezés!$A$2:$J$450,4,FALSE),"")</f>
        <v>Szlovákia</v>
      </c>
      <c r="F40" s="86" t="str">
        <f>IF($B40&gt;0,VLOOKUP($B40,Nevezés!$A$2:$J$450,5,FALSE),"")</f>
        <v>Köbölkút</v>
      </c>
      <c r="G40" s="86" t="str">
        <f>IF($B40&gt;0,VLOOKUP($B40,Nevezés!$A$2:$J$450,6,FALSE),"")</f>
        <v>Olaszrizling</v>
      </c>
      <c r="H40" s="86">
        <f>IF($B40&gt;0,VLOOKUP($B40,Nevezés!$A$2:$J$450,7,FALSE),"")</f>
        <v>2012</v>
      </c>
      <c r="I40" s="86" t="str">
        <f>IF($B40&gt;0,VLOOKUP($B40,Nevezés!$A$2:$J$450,8,FALSE),"")</f>
        <v>Köbölkút</v>
      </c>
      <c r="J40" s="86" t="str">
        <f>IF($B40&gt;0,VLOOKUP($B40,Nevezés!$A$2:$J$450,9,FALSE),"")</f>
        <v>száraz</v>
      </c>
      <c r="K40" s="86" t="str">
        <f>IF($B40&gt;0,VLOOKUP($B40,Nevezés!$A$2:$J$450,10,FALSE),"")</f>
        <v>fehér</v>
      </c>
      <c r="L40" s="87">
        <f>Pontozás6X5!B83</f>
        <v>5</v>
      </c>
      <c r="M40" s="88">
        <f>Pontozás6X5!C83</f>
        <v>18.2</v>
      </c>
      <c r="N40" s="88">
        <f>Pontozás6X5!D83</f>
        <v>17.7</v>
      </c>
      <c r="O40" s="88">
        <f>Pontozás6X5!E83</f>
        <v>18.6</v>
      </c>
      <c r="P40" s="88">
        <f>Pontozás6X5!F83</f>
        <v>18.6</v>
      </c>
      <c r="Q40" s="88">
        <f>Pontozás6X5!G83</f>
        <v>18.2</v>
      </c>
      <c r="R40" s="89">
        <f t="shared" si="1"/>
        <v>18.259999999999998</v>
      </c>
      <c r="S40" s="54" t="str">
        <f t="shared" si="3"/>
        <v>Ezüst</v>
      </c>
      <c r="T40"/>
    </row>
    <row r="41" spans="1:20" s="92" customFormat="1" ht="12.75" customHeight="1">
      <c r="A41" s="84">
        <f t="shared" si="0"/>
        <v>40</v>
      </c>
      <c r="B41" s="84">
        <f>Pontozás6X5!A115</f>
        <v>325</v>
      </c>
      <c r="C41" s="85">
        <f>IF($B41&gt;0,VLOOKUP($B41,Nevezés!$A$2:$J$450,2,FALSE),"")</f>
        <v>192</v>
      </c>
      <c r="D41" s="86" t="str">
        <f>IF($B41&gt;0,VLOOKUP($B41,Nevezés!$A$2:$J$450,3,FALSE),"")</f>
        <v>Kis Csaba</v>
      </c>
      <c r="E41" s="86" t="str">
        <f>IF($B41&gt;0,VLOOKUP($B41,Nevezés!$A$2:$J$450,4,FALSE),"")</f>
        <v>M.o.</v>
      </c>
      <c r="F41" s="86" t="str">
        <f>IF($B41&gt;0,VLOOKUP($B41,Nevezés!$A$2:$J$450,5,FALSE),"")</f>
        <v>Piliscsaba</v>
      </c>
      <c r="G41" s="86" t="str">
        <f>IF($B41&gt;0,VLOOKUP($B41,Nevezés!$A$2:$J$450,6,FALSE),"")</f>
        <v>Kövérszőlő</v>
      </c>
      <c r="H41" s="86">
        <f>IF($B41&gt;0,VLOOKUP($B41,Nevezés!$A$2:$J$450,7,FALSE),"")</f>
        <v>2012</v>
      </c>
      <c r="I41" s="86" t="str">
        <f>IF($B41&gt;0,VLOOKUP($B41,Nevezés!$A$2:$J$450,8,FALSE),"")</f>
        <v>Tokaj</v>
      </c>
      <c r="J41" s="86" t="str">
        <f>IF($B41&gt;0,VLOOKUP($B41,Nevezés!$A$2:$J$450,9,FALSE),"")</f>
        <v>száraz</v>
      </c>
      <c r="K41" s="86" t="str">
        <f>IF($B41&gt;0,VLOOKUP($B41,Nevezés!$A$2:$J$450,10,FALSE),"")</f>
        <v>fehér</v>
      </c>
      <c r="L41" s="87">
        <f>Pontozás6X5!B115</f>
        <v>1</v>
      </c>
      <c r="M41" s="88">
        <f>Pontozás6X5!C115</f>
        <v>18.4</v>
      </c>
      <c r="N41" s="88">
        <f>Pontozás6X5!D115</f>
        <v>18</v>
      </c>
      <c r="O41" s="88">
        <f>Pontozás6X5!E115</f>
        <v>18</v>
      </c>
      <c r="P41" s="88">
        <f>Pontozás6X5!F115</f>
        <v>18.3</v>
      </c>
      <c r="Q41" s="88">
        <f>Pontozás6X5!G115</f>
        <v>18.51</v>
      </c>
      <c r="R41" s="89">
        <f t="shared" si="1"/>
        <v>18.242</v>
      </c>
      <c r="S41" s="54" t="str">
        <f t="shared" si="3"/>
        <v>Ezüst</v>
      </c>
      <c r="T41"/>
    </row>
    <row r="42" spans="1:20" s="92" customFormat="1" ht="12.75" customHeight="1">
      <c r="A42" s="84">
        <f t="shared" si="0"/>
        <v>41</v>
      </c>
      <c r="B42" s="84">
        <f>Pontozás6X5!A111</f>
        <v>720</v>
      </c>
      <c r="C42" s="85">
        <f>IF($B42&gt;0,VLOOKUP($B42,Nevezés!$A$2:$J$450,2,FALSE),"")</f>
        <v>88</v>
      </c>
      <c r="D42" s="86" t="str">
        <f>IF($B42&gt;0,VLOOKUP($B42,Nevezés!$A$2:$J$450,3,FALSE),"")</f>
        <v>Czuth János</v>
      </c>
      <c r="E42" s="86" t="str">
        <f>IF($B42&gt;0,VLOOKUP($B42,Nevezés!$A$2:$J$450,4,FALSE),"")</f>
        <v>M.o.</v>
      </c>
      <c r="F42" s="86" t="str">
        <f>IF($B42&gt;0,VLOOKUP($B42,Nevezés!$A$2:$J$450,5,FALSE),"")</f>
        <v>Tokod</v>
      </c>
      <c r="G42" s="86" t="str">
        <f>IF($B42&gt;0,VLOOKUP($B42,Nevezés!$A$2:$J$450,6,FALSE),"")</f>
        <v>Chardonnay</v>
      </c>
      <c r="H42" s="86">
        <f>IF($B42&gt;0,VLOOKUP($B42,Nevezés!$A$2:$J$450,7,FALSE),"")</f>
        <v>2012</v>
      </c>
      <c r="I42" s="86" t="str">
        <f>IF($B42&gt;0,VLOOKUP($B42,Nevezés!$A$2:$J$450,8,FALSE),"")</f>
        <v>Tokod</v>
      </c>
      <c r="J42" s="86" t="str">
        <f>IF($B42&gt;0,VLOOKUP($B42,Nevezés!$A$2:$J$450,9,FALSE),"")</f>
        <v>száraz</v>
      </c>
      <c r="K42" s="86" t="str">
        <f>IF($B42&gt;0,VLOOKUP($B42,Nevezés!$A$2:$J$450,10,FALSE),"")</f>
        <v>fehér</v>
      </c>
      <c r="L42" s="87">
        <f>Pontozás6X5!B111</f>
        <v>35</v>
      </c>
      <c r="M42" s="88">
        <f>Pontozás6X5!C111</f>
        <v>18.6</v>
      </c>
      <c r="N42" s="88">
        <f>Pontozás6X5!D111</f>
        <v>18.6</v>
      </c>
      <c r="O42" s="88">
        <f>Pontozás6X5!E111</f>
        <v>18.3</v>
      </c>
      <c r="P42" s="88">
        <f>Pontozás6X5!F111</f>
        <v>17.7</v>
      </c>
      <c r="Q42" s="88">
        <f>Pontozás6X5!G111</f>
        <v>18</v>
      </c>
      <c r="R42" s="89">
        <f t="shared" si="1"/>
        <v>18.240000000000002</v>
      </c>
      <c r="S42" s="54" t="str">
        <f t="shared" si="3"/>
        <v>Ezüst</v>
      </c>
      <c r="T42"/>
    </row>
    <row r="43" spans="1:20" s="92" customFormat="1" ht="12.75" customHeight="1">
      <c r="A43" s="84">
        <f t="shared" si="0"/>
        <v>42</v>
      </c>
      <c r="B43" s="84">
        <f>Pontozás6X5!A191</f>
        <v>738</v>
      </c>
      <c r="C43" s="85">
        <f>IF($B43&gt;0,VLOOKUP($B43,Nevezés!$A$2:$J$450,2,FALSE),"")</f>
        <v>20</v>
      </c>
      <c r="D43" s="86" t="str">
        <f>IF($B43&gt;0,VLOOKUP($B43,Nevezés!$A$2:$J$450,3,FALSE),"")</f>
        <v>Szuki Ferenc</v>
      </c>
      <c r="E43" s="86" t="str">
        <f>IF($B43&gt;0,VLOOKUP($B43,Nevezés!$A$2:$J$450,4,FALSE),"")</f>
        <v>M.o.</v>
      </c>
      <c r="F43" s="86" t="str">
        <f>IF($B43&gt;0,VLOOKUP($B43,Nevezés!$A$2:$J$450,5,FALSE),"")</f>
        <v>Mogyorósbánya</v>
      </c>
      <c r="G43" s="86" t="str">
        <f>IF($B43&gt;0,VLOOKUP($B43,Nevezés!$A$2:$J$450,6,FALSE),"")</f>
        <v>Vegyes vörös</v>
      </c>
      <c r="H43" s="86">
        <f>IF($B43&gt;0,VLOOKUP($B43,Nevezés!$A$2:$J$450,7,FALSE),"")</f>
        <v>2012</v>
      </c>
      <c r="I43" s="86" t="str">
        <f>IF($B43&gt;0,VLOOKUP($B43,Nevezés!$A$2:$J$450,8,FALSE),"")</f>
        <v>Mogyorósbánya</v>
      </c>
      <c r="J43" s="86" t="str">
        <f>IF($B43&gt;0,VLOOKUP($B43,Nevezés!$A$2:$J$450,9,FALSE),"")</f>
        <v>száraz</v>
      </c>
      <c r="K43" s="86" t="str">
        <f>IF($B43&gt;0,VLOOKUP($B43,Nevezés!$A$2:$J$450,10,FALSE),"")</f>
        <v>vörös</v>
      </c>
      <c r="L43" s="87">
        <f>Pontozás6X5!B191</f>
        <v>5</v>
      </c>
      <c r="M43" s="88">
        <f>Pontozás6X5!C191</f>
        <v>18.2</v>
      </c>
      <c r="N43" s="88">
        <f>Pontozás6X5!D191</f>
        <v>18</v>
      </c>
      <c r="O43" s="88">
        <f>Pontozás6X5!E191</f>
        <v>18.3</v>
      </c>
      <c r="P43" s="88">
        <f>Pontozás6X5!F191</f>
        <v>18.3</v>
      </c>
      <c r="Q43" s="88">
        <f>Pontozás6X5!G191</f>
        <v>18.4</v>
      </c>
      <c r="R43" s="89">
        <f t="shared" si="1"/>
        <v>18.24</v>
      </c>
      <c r="S43" s="54" t="str">
        <f t="shared" si="3"/>
        <v>Ezüst</v>
      </c>
      <c r="T43"/>
    </row>
    <row r="44" spans="1:20" s="92" customFormat="1" ht="12.75" customHeight="1">
      <c r="A44" s="84">
        <f t="shared" si="0"/>
        <v>42</v>
      </c>
      <c r="B44" s="84">
        <f>Pontozás6X5!A184</f>
        <v>427</v>
      </c>
      <c r="C44" s="85">
        <f>IF($B44&gt;0,VLOOKUP($B44,Nevezés!$A$2:$J$450,2,FALSE),"")</f>
        <v>202</v>
      </c>
      <c r="D44" s="86" t="str">
        <f>IF($B44&gt;0,VLOOKUP($B44,Nevezés!$A$2:$J$450,3,FALSE),"")</f>
        <v>Huszár Károly</v>
      </c>
      <c r="E44" s="86" t="str">
        <f>IF($B44&gt;0,VLOOKUP($B44,Nevezés!$A$2:$J$450,4,FALSE),"")</f>
        <v>M.o.</v>
      </c>
      <c r="F44" s="86" t="str">
        <f>IF($B44&gt;0,VLOOKUP($B44,Nevezés!$A$2:$J$450,5,FALSE),"")</f>
        <v>Piliscsaba</v>
      </c>
      <c r="G44" s="86" t="str">
        <f>IF($B44&gt;0,VLOOKUP($B44,Nevezés!$A$2:$J$450,6,FALSE),"")</f>
        <v>Kékfrankos</v>
      </c>
      <c r="H44" s="86">
        <f>IF($B44&gt;0,VLOOKUP($B44,Nevezés!$A$2:$J$450,7,FALSE),"")</f>
        <v>2012</v>
      </c>
      <c r="I44" s="86" t="str">
        <f>IF($B44&gt;0,VLOOKUP($B44,Nevezés!$A$2:$J$450,8,FALSE),"")</f>
        <v>Noszvaj</v>
      </c>
      <c r="J44" s="86" t="str">
        <f>IF($B44&gt;0,VLOOKUP($B44,Nevezés!$A$2:$J$450,9,FALSE),"")</f>
        <v>száraz</v>
      </c>
      <c r="K44" s="86" t="str">
        <f>IF($B44&gt;0,VLOOKUP($B44,Nevezés!$A$2:$J$450,10,FALSE),"")</f>
        <v>rose</v>
      </c>
      <c r="L44" s="87">
        <f>Pontozás6X5!B184</f>
        <v>2</v>
      </c>
      <c r="M44" s="88">
        <f>Pontozás6X5!C184</f>
        <v>17.5</v>
      </c>
      <c r="N44" s="88">
        <f>Pontozás6X5!D184</f>
        <v>18.4</v>
      </c>
      <c r="O44" s="88">
        <f>Pontozás6X5!E184</f>
        <v>18.4</v>
      </c>
      <c r="P44" s="88">
        <f>Pontozás6X5!F184</f>
        <v>18.5</v>
      </c>
      <c r="Q44" s="88">
        <f>Pontozás6X5!G184</f>
        <v>18.4</v>
      </c>
      <c r="R44" s="89">
        <f t="shared" si="1"/>
        <v>18.24</v>
      </c>
      <c r="S44" s="54" t="str">
        <f t="shared" si="3"/>
        <v>Ezüst</v>
      </c>
      <c r="T44"/>
    </row>
    <row r="45" spans="1:20" s="92" customFormat="1" ht="12.75" customHeight="1">
      <c r="A45" s="84">
        <f t="shared" si="0"/>
        <v>44</v>
      </c>
      <c r="B45" s="84">
        <f>Pontozás6X5!A150</f>
        <v>426</v>
      </c>
      <c r="C45" s="85">
        <f>IF($B45&gt;0,VLOOKUP($B45,Nevezés!$A$2:$J$450,2,FALSE),"")</f>
        <v>94</v>
      </c>
      <c r="D45" s="86" t="str">
        <f>IF($B45&gt;0,VLOOKUP($B45,Nevezés!$A$2:$J$450,3,FALSE),"")</f>
        <v>Pék Viktor</v>
      </c>
      <c r="E45" s="86" t="str">
        <f>IF($B45&gt;0,VLOOKUP($B45,Nevezés!$A$2:$J$450,4,FALSE),"")</f>
        <v>M.o.</v>
      </c>
      <c r="F45" s="86" t="str">
        <f>IF($B45&gt;0,VLOOKUP($B45,Nevezés!$A$2:$J$450,5,FALSE),"")</f>
        <v>Tokodaltáró</v>
      </c>
      <c r="G45" s="86" t="str">
        <f>IF($B45&gt;0,VLOOKUP($B45,Nevezés!$A$2:$J$450,6,FALSE),"")</f>
        <v>Cserszegi fűszeres</v>
      </c>
      <c r="H45" s="86">
        <f>IF($B45&gt;0,VLOOKUP($B45,Nevezés!$A$2:$J$450,7,FALSE),"")</f>
        <v>2012</v>
      </c>
      <c r="I45" s="86" t="str">
        <f>IF($B45&gt;0,VLOOKUP($B45,Nevezés!$A$2:$J$450,8,FALSE),"")</f>
        <v>Kesztölc</v>
      </c>
      <c r="J45" s="86" t="str">
        <f>IF($B45&gt;0,VLOOKUP($B45,Nevezés!$A$2:$J$450,9,FALSE),"")</f>
        <v>félszáraz</v>
      </c>
      <c r="K45" s="86" t="str">
        <f>IF($B45&gt;0,VLOOKUP($B45,Nevezés!$A$2:$J$450,10,FALSE),"")</f>
        <v>fehér</v>
      </c>
      <c r="L45" s="87">
        <f>Pontozás6X5!B150</f>
        <v>2</v>
      </c>
      <c r="M45" s="88">
        <f>Pontozás6X5!C150</f>
        <v>17.6</v>
      </c>
      <c r="N45" s="88">
        <f>Pontozás6X5!D150</f>
        <v>18.6</v>
      </c>
      <c r="O45" s="88">
        <f>Pontozás6X5!E150</f>
        <v>18.3</v>
      </c>
      <c r="P45" s="88">
        <f>Pontozás6X5!F150</f>
        <v>19</v>
      </c>
      <c r="Q45" s="88">
        <f>Pontozás6X5!G150</f>
        <v>17.5</v>
      </c>
      <c r="R45" s="89">
        <f t="shared" si="1"/>
        <v>18.2</v>
      </c>
      <c r="S45" s="54" t="str">
        <f t="shared" si="3"/>
        <v>Ezüst</v>
      </c>
      <c r="T45"/>
    </row>
    <row r="46" spans="1:20" s="92" customFormat="1" ht="12.75" customHeight="1">
      <c r="A46" s="84">
        <f t="shared" si="0"/>
        <v>44</v>
      </c>
      <c r="B46" s="84">
        <f>Pontozás6X5!A49</f>
        <v>515</v>
      </c>
      <c r="C46" s="85">
        <f>IF($B46&gt;0,VLOOKUP($B46,Nevezés!$A$2:$J$450,2,FALSE),"")</f>
        <v>219</v>
      </c>
      <c r="D46" s="86" t="str">
        <f>IF($B46&gt;0,VLOOKUP($B46,Nevezés!$A$2:$J$450,3,FALSE),"")</f>
        <v>Kormos Károly</v>
      </c>
      <c r="E46" s="86" t="str">
        <f>IF($B46&gt;0,VLOOKUP($B46,Nevezés!$A$2:$J$450,4,FALSE),"")</f>
        <v>Szlovákia</v>
      </c>
      <c r="F46" s="86" t="str">
        <f>IF($B46&gt;0,VLOOKUP($B46,Nevezés!$A$2:$J$450,5,FALSE),"")</f>
        <v>Garamkövesd</v>
      </c>
      <c r="G46" s="86" t="str">
        <f>IF($B46&gt;0,VLOOKUP($B46,Nevezés!$A$2:$J$450,6,FALSE),"")</f>
        <v>Fehér burgundi</v>
      </c>
      <c r="H46" s="86">
        <f>IF($B46&gt;0,VLOOKUP($B46,Nevezés!$A$2:$J$450,7,FALSE),"")</f>
        <v>2012</v>
      </c>
      <c r="I46" s="86" t="str">
        <f>IF($B46&gt;0,VLOOKUP($B46,Nevezés!$A$2:$J$450,8,FALSE),"")</f>
        <v>Garamkövesd</v>
      </c>
      <c r="J46" s="86" t="str">
        <f>IF($B46&gt;0,VLOOKUP($B46,Nevezés!$A$2:$J$450,9,FALSE),"")</f>
        <v>száraz</v>
      </c>
      <c r="K46" s="86" t="str">
        <f>IF($B46&gt;0,VLOOKUP($B46,Nevezés!$A$2:$J$450,10,FALSE),"")</f>
        <v>fehér</v>
      </c>
      <c r="L46" s="87">
        <f>Pontozás6X5!B49</f>
        <v>3</v>
      </c>
      <c r="M46" s="88">
        <f>Pontozás6X5!C49</f>
        <v>18</v>
      </c>
      <c r="N46" s="88">
        <f>Pontozás6X5!D49</f>
        <v>18.5</v>
      </c>
      <c r="O46" s="88">
        <f>Pontozás6X5!E49</f>
        <v>18</v>
      </c>
      <c r="P46" s="88">
        <f>Pontozás6X5!F49</f>
        <v>18.3</v>
      </c>
      <c r="Q46" s="88">
        <f>Pontozás6X5!G49</f>
        <v>18.2</v>
      </c>
      <c r="R46" s="89">
        <f t="shared" si="1"/>
        <v>18.2</v>
      </c>
      <c r="S46" s="54" t="str">
        <f t="shared" si="3"/>
        <v>Ezüst</v>
      </c>
      <c r="T46"/>
    </row>
    <row r="47" spans="1:20" s="92" customFormat="1" ht="12.75" customHeight="1">
      <c r="A47" s="84">
        <f t="shared" si="0"/>
        <v>46</v>
      </c>
      <c r="B47" s="84">
        <f>Pontozás6X5!A45</f>
        <v>707</v>
      </c>
      <c r="C47" s="85">
        <f>IF($B47&gt;0,VLOOKUP($B47,Nevezés!$A$2:$J$450,2,FALSE),"")</f>
        <v>230</v>
      </c>
      <c r="D47" s="86" t="str">
        <f>IF($B47&gt;0,VLOOKUP($B47,Nevezés!$A$2:$J$450,3,FALSE),"")</f>
        <v>Trenčéni Csaba</v>
      </c>
      <c r="E47" s="86" t="str">
        <f>IF($B47&gt;0,VLOOKUP($B47,Nevezés!$A$2:$J$450,4,FALSE),"")</f>
        <v>Szlovákia</v>
      </c>
      <c r="F47" s="86" t="str">
        <f>IF($B47&gt;0,VLOOKUP($B47,Nevezés!$A$2:$J$450,5,FALSE),"")</f>
        <v>NemcséNY</v>
      </c>
      <c r="G47" s="86" t="str">
        <f>IF($B47&gt;0,VLOOKUP($B47,Nevezés!$A$2:$J$450,6,FALSE),"")</f>
        <v>Müller thurgau (Rizlingszilváni)</v>
      </c>
      <c r="H47" s="86">
        <f>IF($B47&gt;0,VLOOKUP($B47,Nevezés!$A$2:$J$450,7,FALSE),"")</f>
        <v>2012</v>
      </c>
      <c r="I47" s="86" t="str">
        <f>IF($B47&gt;0,VLOOKUP($B47,Nevezés!$A$2:$J$450,8,FALSE),"")</f>
        <v>Nemcsény</v>
      </c>
      <c r="J47" s="86" t="str">
        <f>IF($B47&gt;0,VLOOKUP($B47,Nevezés!$A$2:$J$450,9,FALSE),"")</f>
        <v>félédes</v>
      </c>
      <c r="K47" s="86" t="str">
        <f>IF($B47&gt;0,VLOOKUP($B47,Nevezés!$A$2:$J$450,10,FALSE),"")</f>
        <v>fehér</v>
      </c>
      <c r="L47" s="87">
        <f>Pontozás6X5!B45</f>
        <v>5</v>
      </c>
      <c r="M47" s="88">
        <f>Pontozás6X5!C45</f>
        <v>18</v>
      </c>
      <c r="N47" s="88">
        <f>Pontozás6X5!D45</f>
        <v>17.5</v>
      </c>
      <c r="O47" s="88">
        <f>Pontozás6X5!E45</f>
        <v>18.5</v>
      </c>
      <c r="P47" s="88">
        <f>Pontozás6X5!F45</f>
        <v>18.5</v>
      </c>
      <c r="Q47" s="88">
        <f>Pontozás6X5!G45</f>
        <v>18.4</v>
      </c>
      <c r="R47" s="89">
        <f t="shared" si="1"/>
        <v>18.18</v>
      </c>
      <c r="S47" s="54" t="str">
        <f t="shared" si="3"/>
        <v>Ezüst</v>
      </c>
      <c r="T47"/>
    </row>
    <row r="48" spans="1:20" s="92" customFormat="1" ht="12.75" customHeight="1">
      <c r="A48" s="84">
        <f t="shared" si="0"/>
        <v>46</v>
      </c>
      <c r="B48" s="84">
        <f>Pontozás6X5!A90</f>
        <v>525</v>
      </c>
      <c r="C48" s="85">
        <f>IF($B48&gt;0,VLOOKUP($B48,Nevezés!$A$2:$J$450,2,FALSE),"")</f>
        <v>233</v>
      </c>
      <c r="D48" s="86" t="str">
        <f>IF($B48&gt;0,VLOOKUP($B48,Nevezés!$A$2:$J$450,3,FALSE),"")</f>
        <v>Valkovič František</v>
      </c>
      <c r="E48" s="86" t="str">
        <f>IF($B48&gt;0,VLOOKUP($B48,Nevezés!$A$2:$J$450,4,FALSE),"")</f>
        <v>Szlovákia</v>
      </c>
      <c r="F48" s="86" t="str">
        <f>IF($B48&gt;0,VLOOKUP($B48,Nevezés!$A$2:$J$450,5,FALSE),"")</f>
        <v>NemcséNY</v>
      </c>
      <c r="G48" s="86" t="str">
        <f>IF($B48&gt;0,VLOOKUP($B48,Nevezés!$A$2:$J$450,6,FALSE),"")</f>
        <v>Milia</v>
      </c>
      <c r="H48" s="86">
        <f>IF($B48&gt;0,VLOOKUP($B48,Nevezés!$A$2:$J$450,7,FALSE),"")</f>
        <v>2012</v>
      </c>
      <c r="I48" s="86" t="str">
        <f>IF($B48&gt;0,VLOOKUP($B48,Nevezés!$A$2:$J$450,8,FALSE),"")</f>
        <v>Nemcsény</v>
      </c>
      <c r="J48" s="86" t="str">
        <f>IF($B48&gt;0,VLOOKUP($B48,Nevezés!$A$2:$J$450,9,FALSE),"")</f>
        <v>félédes</v>
      </c>
      <c r="K48" s="86" t="str">
        <f>IF($B48&gt;0,VLOOKUP($B48,Nevezés!$A$2:$J$450,10,FALSE),"")</f>
        <v>fehér</v>
      </c>
      <c r="L48" s="87">
        <f>Pontozás6X5!B90</f>
        <v>3</v>
      </c>
      <c r="M48" s="88">
        <f>Pontozás6X5!C90</f>
        <v>18</v>
      </c>
      <c r="N48" s="88">
        <f>Pontozás6X5!D90</f>
        <v>18</v>
      </c>
      <c r="O48" s="88">
        <f>Pontozás6X5!E90</f>
        <v>18</v>
      </c>
      <c r="P48" s="88">
        <f>Pontozás6X5!F90</f>
        <v>18.4</v>
      </c>
      <c r="Q48" s="88">
        <f>Pontozás6X5!G90</f>
        <v>18.5</v>
      </c>
      <c r="R48" s="89">
        <f t="shared" si="1"/>
        <v>18.18</v>
      </c>
      <c r="S48" s="54" t="str">
        <f t="shared" si="3"/>
        <v>Ezüst</v>
      </c>
      <c r="T48"/>
    </row>
    <row r="49" spans="1:20" s="92" customFormat="1" ht="12.75" customHeight="1">
      <c r="A49" s="84">
        <f t="shared" si="0"/>
        <v>48</v>
      </c>
      <c r="B49" s="84">
        <f>Pontozás6X5!A76</f>
        <v>714</v>
      </c>
      <c r="C49" s="85">
        <f>IF($B49&gt;0,VLOOKUP($B49,Nevezés!$A$2:$J$450,2,FALSE),"")</f>
        <v>66</v>
      </c>
      <c r="D49" s="86" t="str">
        <f>IF($B49&gt;0,VLOOKUP($B49,Nevezés!$A$2:$J$450,3,FALSE),"")</f>
        <v>Stanislav Michlo</v>
      </c>
      <c r="E49" s="86" t="str">
        <f>IF($B49&gt;0,VLOOKUP($B49,Nevezés!$A$2:$J$450,4,FALSE),"")</f>
        <v>Szlovákia</v>
      </c>
      <c r="F49" s="86" t="str">
        <f>IF($B49&gt;0,VLOOKUP($B49,Nevezés!$A$2:$J$450,5,FALSE),"")</f>
        <v>Farnad</v>
      </c>
      <c r="G49" s="86" t="str">
        <f>IF($B49&gt;0,VLOOKUP($B49,Nevezés!$A$2:$J$450,6,FALSE),"")</f>
        <v>Olaszrizling</v>
      </c>
      <c r="H49" s="86">
        <f>IF($B49&gt;0,VLOOKUP($B49,Nevezés!$A$2:$J$450,7,FALSE),"")</f>
        <v>2012</v>
      </c>
      <c r="I49" s="86" t="str">
        <f>IF($B49&gt;0,VLOOKUP($B49,Nevezés!$A$2:$J$450,8,FALSE),"")</f>
        <v>Farnad</v>
      </c>
      <c r="J49" s="86" t="str">
        <f>IF($B49&gt;0,VLOOKUP($B49,Nevezés!$A$2:$J$450,9,FALSE),"")</f>
        <v>száraz</v>
      </c>
      <c r="K49" s="86" t="str">
        <f>IF($B49&gt;0,VLOOKUP($B49,Nevezés!$A$2:$J$450,10,FALSE),"")</f>
        <v>fehér</v>
      </c>
      <c r="L49" s="87">
        <f>Pontozás6X5!B76</f>
        <v>5</v>
      </c>
      <c r="M49" s="88">
        <f>Pontozás6X5!C76</f>
        <v>17.6</v>
      </c>
      <c r="N49" s="88">
        <f>Pontozás6X5!D76</f>
        <v>18.5</v>
      </c>
      <c r="O49" s="88">
        <f>Pontozás6X5!E76</f>
        <v>17.8</v>
      </c>
      <c r="P49" s="88">
        <f>Pontozás6X5!F76</f>
        <v>18.4</v>
      </c>
      <c r="Q49" s="88">
        <f>Pontozás6X5!G76</f>
        <v>18.5</v>
      </c>
      <c r="R49" s="89">
        <f t="shared" si="1"/>
        <v>18.160000000000004</v>
      </c>
      <c r="S49" s="54" t="str">
        <f t="shared" si="3"/>
        <v>Ezüst</v>
      </c>
      <c r="T49"/>
    </row>
    <row r="50" spans="1:20" s="92" customFormat="1" ht="12.75" customHeight="1">
      <c r="A50" s="84">
        <f t="shared" si="0"/>
        <v>49</v>
      </c>
      <c r="B50" s="84">
        <f>Pontozás6X5!A109</f>
        <v>416</v>
      </c>
      <c r="C50" s="85">
        <f>IF($B50&gt;0,VLOOKUP($B50,Nevezés!$A$2:$J$450,2,FALSE),"")</f>
        <v>70</v>
      </c>
      <c r="D50" s="86" t="str">
        <f>IF($B50&gt;0,VLOOKUP($B50,Nevezés!$A$2:$J$450,3,FALSE),"")</f>
        <v>Tibor Varga</v>
      </c>
      <c r="E50" s="86" t="str">
        <f>IF($B50&gt;0,VLOOKUP($B50,Nevezés!$A$2:$J$450,4,FALSE),"")</f>
        <v>Szlovákia</v>
      </c>
      <c r="F50" s="86" t="str">
        <f>IF($B50&gt;0,VLOOKUP($B50,Nevezés!$A$2:$J$450,5,FALSE),"")</f>
        <v>Farnad</v>
      </c>
      <c r="G50" s="86" t="str">
        <f>IF($B50&gt;0,VLOOKUP($B50,Nevezés!$A$2:$J$450,6,FALSE),"")</f>
        <v>Olaszrizling</v>
      </c>
      <c r="H50" s="86">
        <f>IF($B50&gt;0,VLOOKUP($B50,Nevezés!$A$2:$J$450,7,FALSE),"")</f>
        <v>2012</v>
      </c>
      <c r="I50" s="86" t="str">
        <f>IF($B50&gt;0,VLOOKUP($B50,Nevezés!$A$2:$J$450,8,FALSE),"")</f>
        <v>Farnad</v>
      </c>
      <c r="J50" s="86" t="str">
        <f>IF($B50&gt;0,VLOOKUP($B50,Nevezés!$A$2:$J$450,9,FALSE),"")</f>
        <v>száraz</v>
      </c>
      <c r="K50" s="86" t="str">
        <f>IF($B50&gt;0,VLOOKUP($B50,Nevezés!$A$2:$J$450,10,FALSE),"")</f>
        <v>fehér</v>
      </c>
      <c r="L50" s="87">
        <f>Pontozás6X5!B109</f>
        <v>2</v>
      </c>
      <c r="M50" s="88">
        <f>Pontozás6X5!C109</f>
        <v>18</v>
      </c>
      <c r="N50" s="88">
        <f>Pontozás6X5!D109</f>
        <v>17.7</v>
      </c>
      <c r="O50" s="88">
        <f>Pontozás6X5!E109</f>
        <v>18</v>
      </c>
      <c r="P50" s="88">
        <f>Pontozás6X5!F109</f>
        <v>18.4</v>
      </c>
      <c r="Q50" s="88">
        <f>Pontozás6X5!G109</f>
        <v>18.7</v>
      </c>
      <c r="R50" s="89">
        <f t="shared" si="1"/>
        <v>18.16</v>
      </c>
      <c r="S50" s="54" t="str">
        <f t="shared" si="3"/>
        <v>Ezüst</v>
      </c>
      <c r="T50"/>
    </row>
    <row r="51" spans="1:20" s="92" customFormat="1" ht="12.75" customHeight="1">
      <c r="A51" s="84">
        <f t="shared" si="0"/>
        <v>50</v>
      </c>
      <c r="B51" s="84">
        <f>Pontozás6X5!A186</f>
        <v>546</v>
      </c>
      <c r="C51" s="85">
        <f>IF($B51&gt;0,VLOOKUP($B51,Nevezés!$A$2:$J$450,2,FALSE),"")</f>
        <v>59</v>
      </c>
      <c r="D51" s="86" t="str">
        <f>IF($B51&gt;0,VLOOKUP($B51,Nevezés!$A$2:$J$450,3,FALSE),"")</f>
        <v>Mali Horváth Pincészet</v>
      </c>
      <c r="E51" s="86" t="str">
        <f>IF($B51&gt;0,VLOOKUP($B51,Nevezés!$A$2:$J$450,4,FALSE),"")</f>
        <v>M.o.</v>
      </c>
      <c r="F51" s="86" t="str">
        <f>IF($B51&gt;0,VLOOKUP($B51,Nevezés!$A$2:$J$450,5,FALSE),"")</f>
        <v>Sárisáp</v>
      </c>
      <c r="G51" s="86" t="str">
        <f>IF($B51&gt;0,VLOOKUP($B51,Nevezés!$A$2:$J$450,6,FALSE),"")</f>
        <v>Cabernet sauvignon</v>
      </c>
      <c r="H51" s="86">
        <f>IF($B51&gt;0,VLOOKUP($B51,Nevezés!$A$2:$J$450,7,FALSE),"")</f>
        <v>2009</v>
      </c>
      <c r="I51" s="86" t="str">
        <f>IF($B51&gt;0,VLOOKUP($B51,Nevezés!$A$2:$J$450,8,FALSE),"")</f>
        <v>Gyöngyös</v>
      </c>
      <c r="J51" s="86" t="str">
        <f>IF($B51&gt;0,VLOOKUP($B51,Nevezés!$A$2:$J$450,9,FALSE),"")</f>
        <v>száraz</v>
      </c>
      <c r="K51" s="86" t="str">
        <f>IF($B51&gt;0,VLOOKUP($B51,Nevezés!$A$2:$J$450,10,FALSE),"")</f>
        <v>vörös</v>
      </c>
      <c r="L51" s="87">
        <f>Pontozás6X5!B186</f>
        <v>3</v>
      </c>
      <c r="M51" s="88">
        <f>Pontozás6X5!C186</f>
        <v>18.4</v>
      </c>
      <c r="N51" s="88">
        <f>Pontozás6X5!D186</f>
        <v>18.5</v>
      </c>
      <c r="O51" s="88">
        <f>Pontozás6X5!E186</f>
        <v>17.8</v>
      </c>
      <c r="P51" s="88">
        <f>Pontozás6X5!F186</f>
        <v>18</v>
      </c>
      <c r="Q51" s="88">
        <f>Pontozás6X5!G186</f>
        <v>18</v>
      </c>
      <c r="R51" s="89">
        <f t="shared" si="1"/>
        <v>18.14</v>
      </c>
      <c r="S51" s="54" t="str">
        <f t="shared" si="3"/>
        <v>Ezüst</v>
      </c>
      <c r="T51"/>
    </row>
    <row r="52" spans="1:20" s="92" customFormat="1" ht="12.75" customHeight="1">
      <c r="A52" s="84">
        <f t="shared" si="0"/>
        <v>51</v>
      </c>
      <c r="B52" s="84">
        <f>Pontozás6X5!A15</f>
        <v>504</v>
      </c>
      <c r="C52" s="85">
        <f>IF($B52&gt;0,VLOOKUP($B52,Nevezés!$A$2:$J$450,2,FALSE),"")</f>
        <v>214</v>
      </c>
      <c r="D52" s="86" t="str">
        <f>IF($B52&gt;0,VLOOKUP($B52,Nevezés!$A$2:$J$450,3,FALSE),"")</f>
        <v>Marek Lajos</v>
      </c>
      <c r="E52" s="86" t="str">
        <f>IF($B52&gt;0,VLOOKUP($B52,Nevezés!$A$2:$J$450,4,FALSE),"")</f>
        <v>M.o.</v>
      </c>
      <c r="F52" s="86" t="str">
        <f>IF($B52&gt;0,VLOOKUP($B52,Nevezés!$A$2:$J$450,5,FALSE),"")</f>
        <v>Bajna</v>
      </c>
      <c r="G52" s="86" t="str">
        <f>IF($B52&gt;0,VLOOKUP($B52,Nevezés!$A$2:$J$450,6,FALSE),"")</f>
        <v>Tramini +chardonnay</v>
      </c>
      <c r="H52" s="86">
        <f>IF($B52&gt;0,VLOOKUP($B52,Nevezés!$A$2:$J$450,7,FALSE),"")</f>
        <v>2012</v>
      </c>
      <c r="I52" s="86" t="str">
        <f>IF($B52&gt;0,VLOOKUP($B52,Nevezés!$A$2:$J$450,8,FALSE),"")</f>
        <v>Bajna- Kesztölc</v>
      </c>
      <c r="J52" s="86" t="str">
        <f>IF($B52&gt;0,VLOOKUP($B52,Nevezés!$A$2:$J$450,9,FALSE),"")</f>
        <v>száraz</v>
      </c>
      <c r="K52" s="86" t="str">
        <f>IF($B52&gt;0,VLOOKUP($B52,Nevezés!$A$2:$J$450,10,FALSE),"")</f>
        <v>Fehér cuvée</v>
      </c>
      <c r="L52" s="87">
        <f>Pontozás6X5!B15</f>
        <v>3</v>
      </c>
      <c r="M52" s="88">
        <f>Pontozás6X5!C15</f>
        <v>18</v>
      </c>
      <c r="N52" s="88">
        <f>Pontozás6X5!D15</f>
        <v>18</v>
      </c>
      <c r="O52" s="88">
        <f>Pontozás6X5!E15</f>
        <v>18</v>
      </c>
      <c r="P52" s="88">
        <f>Pontozás6X5!F15</f>
        <v>17.8</v>
      </c>
      <c r="Q52" s="88">
        <f>Pontozás6X5!G15</f>
        <v>18.5</v>
      </c>
      <c r="R52" s="89">
        <f t="shared" si="1"/>
        <v>18.06</v>
      </c>
      <c r="S52" s="54" t="str">
        <f t="shared" si="3"/>
        <v>Ezüst</v>
      </c>
      <c r="T52"/>
    </row>
    <row r="53" spans="1:20" s="92" customFormat="1" ht="12.75" customHeight="1">
      <c r="A53" s="84">
        <f t="shared" si="0"/>
        <v>52</v>
      </c>
      <c r="B53" s="84">
        <f>Pontozás6X5!A195</f>
        <v>430</v>
      </c>
      <c r="C53" s="85">
        <f>IF($B53&gt;0,VLOOKUP($B53,Nevezés!$A$2:$J$450,2,FALSE),"")</f>
        <v>196</v>
      </c>
      <c r="D53" s="86" t="str">
        <f>IF($B53&gt;0,VLOOKUP($B53,Nevezés!$A$2:$J$450,3,FALSE),"")</f>
        <v>Kis Csaba</v>
      </c>
      <c r="E53" s="86" t="str">
        <f>IF($B53&gt;0,VLOOKUP($B53,Nevezés!$A$2:$J$450,4,FALSE),"")</f>
        <v>M.o.</v>
      </c>
      <c r="F53" s="86" t="str">
        <f>IF($B53&gt;0,VLOOKUP($B53,Nevezés!$A$2:$J$450,5,FALSE),"")</f>
        <v>Piliscsaba</v>
      </c>
      <c r="G53" s="86" t="str">
        <f>IF($B53&gt;0,VLOOKUP($B53,Nevezés!$A$2:$J$450,6,FALSE),"")</f>
        <v>Kékfrankos</v>
      </c>
      <c r="H53" s="86">
        <f>IF($B53&gt;0,VLOOKUP($B53,Nevezés!$A$2:$J$450,7,FALSE),"")</f>
        <v>2012</v>
      </c>
      <c r="I53" s="86" t="str">
        <f>IF($B53&gt;0,VLOOKUP($B53,Nevezés!$A$2:$J$450,8,FALSE),"")</f>
        <v>Noszvaj</v>
      </c>
      <c r="J53" s="86" t="str">
        <f>IF($B53&gt;0,VLOOKUP($B53,Nevezés!$A$2:$J$450,9,FALSE),"")</f>
        <v>száraz</v>
      </c>
      <c r="K53" s="86" t="str">
        <f>IF($B53&gt;0,VLOOKUP($B53,Nevezés!$A$2:$J$450,10,FALSE),"")</f>
        <v>rose</v>
      </c>
      <c r="L53" s="87">
        <f>Pontozás6X5!B195</f>
        <v>2</v>
      </c>
      <c r="M53" s="88">
        <f>Pontozás6X5!C195</f>
        <v>18.3</v>
      </c>
      <c r="N53" s="88">
        <f>Pontozás6X5!D195</f>
        <v>18</v>
      </c>
      <c r="O53" s="88">
        <f>Pontozás6X5!E195</f>
        <v>18.1</v>
      </c>
      <c r="P53" s="88">
        <f>Pontozás6X5!F195</f>
        <v>18.3</v>
      </c>
      <c r="Q53" s="88">
        <f>Pontozás6X5!G195</f>
        <v>17.5</v>
      </c>
      <c r="R53" s="89">
        <f t="shared" si="1"/>
        <v>18.04</v>
      </c>
      <c r="S53" s="54" t="str">
        <f t="shared" si="3"/>
        <v>Ezüst</v>
      </c>
      <c r="T53"/>
    </row>
    <row r="54" spans="1:20" s="92" customFormat="1" ht="12.75" customHeight="1">
      <c r="A54" s="84">
        <f t="shared" si="0"/>
        <v>53</v>
      </c>
      <c r="B54" s="84">
        <f>Pontozás6X5!A223</f>
        <v>647</v>
      </c>
      <c r="C54" s="85">
        <f>IF($B54&gt;0,VLOOKUP($B54,Nevezés!$A$2:$J$450,2,FALSE),"")</f>
        <v>38</v>
      </c>
      <c r="D54" s="86" t="str">
        <f>IF($B54&gt;0,VLOOKUP($B54,Nevezés!$A$2:$J$450,3,FALSE),"")</f>
        <v>Gajdosik József</v>
      </c>
      <c r="E54" s="86" t="str">
        <f>IF($B54&gt;0,VLOOKUP($B54,Nevezés!$A$2:$J$450,4,FALSE),"")</f>
        <v>Szlovákia</v>
      </c>
      <c r="F54" s="86" t="str">
        <f>IF($B54&gt;0,VLOOKUP($B54,Nevezés!$A$2:$J$450,5,FALSE),"")</f>
        <v>Csallóköz</v>
      </c>
      <c r="G54" s="86" t="str">
        <f>IF($B54&gt;0,VLOOKUP($B54,Nevezés!$A$2:$J$450,6,FALSE),"")</f>
        <v>Alibernet</v>
      </c>
      <c r="H54" s="86">
        <f>IF($B54&gt;0,VLOOKUP($B54,Nevezés!$A$2:$J$450,7,FALSE),"")</f>
        <v>2011</v>
      </c>
      <c r="I54" s="86" t="str">
        <f>IF($B54&gt;0,VLOOKUP($B54,Nevezés!$A$2:$J$450,8,FALSE),"")</f>
        <v>Galánta</v>
      </c>
      <c r="J54" s="86" t="str">
        <f>IF($B54&gt;0,VLOOKUP($B54,Nevezés!$A$2:$J$450,9,FALSE),"")</f>
        <v>száraz</v>
      </c>
      <c r="K54" s="86" t="str">
        <f>IF($B54&gt;0,VLOOKUP($B54,Nevezés!$A$2:$J$450,10,FALSE),"")</f>
        <v>vörös</v>
      </c>
      <c r="L54" s="87">
        <f>Pontozás6X5!B223</f>
        <v>4</v>
      </c>
      <c r="M54" s="88">
        <f>Pontozás6X5!C223</f>
        <v>18</v>
      </c>
      <c r="N54" s="88">
        <f>Pontozás6X5!D223</f>
        <v>18</v>
      </c>
      <c r="O54" s="88">
        <f>Pontozás6X5!E223</f>
        <v>18</v>
      </c>
      <c r="P54" s="88">
        <f>Pontozás6X5!F223</f>
        <v>17</v>
      </c>
      <c r="Q54" s="88">
        <f>Pontozás6X5!G223</f>
        <v>19</v>
      </c>
      <c r="R54" s="89">
        <f t="shared" si="1"/>
        <v>18</v>
      </c>
      <c r="S54" s="54" t="str">
        <f t="shared" si="3"/>
        <v>Ezüst</v>
      </c>
      <c r="T54"/>
    </row>
    <row r="55" spans="1:20" s="92" customFormat="1" ht="12.75" customHeight="1">
      <c r="A55" s="84">
        <f t="shared" si="0"/>
        <v>53</v>
      </c>
      <c r="B55" s="84">
        <f>Pontozás6X5!A64</f>
        <v>712</v>
      </c>
      <c r="C55" s="85">
        <f>IF($B55&gt;0,VLOOKUP($B55,Nevezés!$A$2:$J$450,2,FALSE),"")</f>
        <v>85</v>
      </c>
      <c r="D55" s="86" t="str">
        <f>IF($B55&gt;0,VLOOKUP($B55,Nevezés!$A$2:$J$450,3,FALSE),"")</f>
        <v>Németh Sándor</v>
      </c>
      <c r="E55" s="86" t="str">
        <f>IF($B55&gt;0,VLOOKUP($B55,Nevezés!$A$2:$J$450,4,FALSE),"")</f>
        <v>Szlovákia</v>
      </c>
      <c r="F55" s="86" t="str">
        <f>IF($B55&gt;0,VLOOKUP($B55,Nevezés!$A$2:$J$450,5,FALSE),"")</f>
        <v>Nagyölved</v>
      </c>
      <c r="G55" s="86" t="str">
        <f>IF($B55&gt;0,VLOOKUP($B55,Nevezés!$A$2:$J$450,6,FALSE),"")</f>
        <v>Olaszrizling</v>
      </c>
      <c r="H55" s="86">
        <f>IF($B55&gt;0,VLOOKUP($B55,Nevezés!$A$2:$J$450,7,FALSE),"")</f>
        <v>2011</v>
      </c>
      <c r="I55" s="86" t="str">
        <f>IF($B55&gt;0,VLOOKUP($B55,Nevezés!$A$2:$J$450,8,FALSE),"")</f>
        <v>Nagyölved</v>
      </c>
      <c r="J55" s="86" t="str">
        <f>IF($B55&gt;0,VLOOKUP($B55,Nevezés!$A$2:$J$450,9,FALSE),"")</f>
        <v>száraz</v>
      </c>
      <c r="K55" s="86" t="str">
        <f>IF($B55&gt;0,VLOOKUP($B55,Nevezés!$A$2:$J$450,10,FALSE),"")</f>
        <v>fehér</v>
      </c>
      <c r="L55" s="87">
        <f>Pontozás6X5!B64</f>
        <v>5</v>
      </c>
      <c r="M55" s="88">
        <f>Pontozás6X5!C64</f>
        <v>17.5</v>
      </c>
      <c r="N55" s="88">
        <f>Pontozás6X5!D64</f>
        <v>18</v>
      </c>
      <c r="O55" s="88">
        <f>Pontozás6X5!E64</f>
        <v>18.5</v>
      </c>
      <c r="P55" s="88">
        <f>Pontozás6X5!F64</f>
        <v>17.7</v>
      </c>
      <c r="Q55" s="88">
        <f>Pontozás6X5!G64</f>
        <v>18.3</v>
      </c>
      <c r="R55" s="89">
        <f t="shared" si="1"/>
        <v>18</v>
      </c>
      <c r="S55" s="54" t="str">
        <f t="shared" si="3"/>
        <v>Ezüst</v>
      </c>
      <c r="T55"/>
    </row>
    <row r="56" spans="1:20" s="92" customFormat="1" ht="12.75" customHeight="1">
      <c r="A56" s="84">
        <f t="shared" si="0"/>
        <v>55</v>
      </c>
      <c r="B56" s="84">
        <f>Pontozás6X5!A213</f>
        <v>743</v>
      </c>
      <c r="C56" s="85">
        <f>IF($B56&gt;0,VLOOKUP($B56,Nevezés!$A$2:$J$450,2,FALSE),"")</f>
        <v>170</v>
      </c>
      <c r="D56" s="86" t="str">
        <f>IF($B56&gt;0,VLOOKUP($B56,Nevezés!$A$2:$J$450,3,FALSE),"")</f>
        <v>Berze  Zsolt</v>
      </c>
      <c r="E56" s="86" t="str">
        <f>IF($B56&gt;0,VLOOKUP($B56,Nevezés!$A$2:$J$450,4,FALSE),"")</f>
        <v>M.o.</v>
      </c>
      <c r="F56" s="86" t="str">
        <f>IF($B56&gt;0,VLOOKUP($B56,Nevezés!$A$2:$J$450,5,FALSE),"")</f>
        <v>Esztergom</v>
      </c>
      <c r="G56" s="86" t="str">
        <f>IF($B56&gt;0,VLOOKUP($B56,Nevezés!$A$2:$J$450,6,FALSE),"")</f>
        <v>Cabernet sauvignon</v>
      </c>
      <c r="H56" s="86">
        <f>IF($B56&gt;0,VLOOKUP($B56,Nevezés!$A$2:$J$450,7,FALSE),"")</f>
        <v>2012</v>
      </c>
      <c r="I56" s="86" t="str">
        <f>IF($B56&gt;0,VLOOKUP($B56,Nevezés!$A$2:$J$450,8,FALSE),"")</f>
        <v>Gyöngyös</v>
      </c>
      <c r="J56" s="86" t="str">
        <f>IF($B56&gt;0,VLOOKUP($B56,Nevezés!$A$2:$J$450,9,FALSE),"")</f>
        <v>száraz</v>
      </c>
      <c r="K56" s="86" t="str">
        <f>IF($B56&gt;0,VLOOKUP($B56,Nevezés!$A$2:$J$450,10,FALSE),"")</f>
        <v>vörös</v>
      </c>
      <c r="L56" s="87">
        <f>Pontozás6X5!B213</f>
        <v>5</v>
      </c>
      <c r="M56" s="88">
        <f>Pontozás6X5!C213</f>
        <v>17.8</v>
      </c>
      <c r="N56" s="88">
        <f>Pontozás6X5!D213</f>
        <v>17.8</v>
      </c>
      <c r="O56" s="88">
        <f>Pontozás6X5!E213</f>
        <v>18</v>
      </c>
      <c r="P56" s="88">
        <f>Pontozás6X5!F213</f>
        <v>18.3</v>
      </c>
      <c r="Q56" s="88">
        <f>Pontozás6X5!G213</f>
        <v>18</v>
      </c>
      <c r="R56" s="89">
        <f t="shared" si="1"/>
        <v>17.98</v>
      </c>
      <c r="S56" s="54" t="str">
        <f t="shared" si="3"/>
        <v>Ezüst</v>
      </c>
      <c r="T56"/>
    </row>
    <row r="57" spans="1:20" s="92" customFormat="1" ht="12.75" customHeight="1">
      <c r="A57" s="84">
        <f t="shared" si="0"/>
        <v>55</v>
      </c>
      <c r="B57" s="84">
        <f>Pontozás6X5!A175</f>
        <v>542</v>
      </c>
      <c r="C57" s="85">
        <f>IF($B57&gt;0,VLOOKUP($B57,Nevezés!$A$2:$J$450,2,FALSE),"")</f>
        <v>130</v>
      </c>
      <c r="D57" s="86" t="str">
        <f>IF($B57&gt;0,VLOOKUP($B57,Nevezés!$A$2:$J$450,3,FALSE),"")</f>
        <v>Solymosi Attila</v>
      </c>
      <c r="E57" s="86" t="str">
        <f>IF($B57&gt;0,VLOOKUP($B57,Nevezés!$A$2:$J$450,4,FALSE),"")</f>
        <v>M.o.</v>
      </c>
      <c r="F57" s="86" t="str">
        <f>IF($B57&gt;0,VLOOKUP($B57,Nevezés!$A$2:$J$450,5,FALSE),"")</f>
        <v>Pilisvörösvár</v>
      </c>
      <c r="G57" s="86" t="str">
        <f>IF($B57&gt;0,VLOOKUP($B57,Nevezés!$A$2:$J$450,6,FALSE),"")</f>
        <v>Cabernet sauvignon</v>
      </c>
      <c r="H57" s="86">
        <f>IF($B57&gt;0,VLOOKUP($B57,Nevezés!$A$2:$J$450,7,FALSE),"")</f>
        <v>2011</v>
      </c>
      <c r="I57" s="86" t="str">
        <f>IF($B57&gt;0,VLOOKUP($B57,Nevezés!$A$2:$J$450,8,FALSE),"")</f>
        <v>Eger</v>
      </c>
      <c r="J57" s="86" t="str">
        <f>IF($B57&gt;0,VLOOKUP($B57,Nevezés!$A$2:$J$450,9,FALSE),"")</f>
        <v>száraz</v>
      </c>
      <c r="K57" s="86" t="str">
        <f>IF($B57&gt;0,VLOOKUP($B57,Nevezés!$A$2:$J$450,10,FALSE),"")</f>
        <v>vörös</v>
      </c>
      <c r="L57" s="87">
        <f>Pontozás6X5!B175</f>
        <v>3</v>
      </c>
      <c r="M57" s="88">
        <f>Pontozás6X5!C175</f>
        <v>17</v>
      </c>
      <c r="N57" s="88">
        <f>Pontozás6X5!D175</f>
        <v>18.3</v>
      </c>
      <c r="O57" s="88">
        <f>Pontozás6X5!E175</f>
        <v>18</v>
      </c>
      <c r="P57" s="88">
        <f>Pontozás6X5!F175</f>
        <v>18.6</v>
      </c>
      <c r="Q57" s="88">
        <f>Pontozás6X5!G175</f>
        <v>18</v>
      </c>
      <c r="R57" s="89">
        <f t="shared" si="1"/>
        <v>17.98</v>
      </c>
      <c r="S57" s="54" t="str">
        <f t="shared" si="3"/>
        <v>Ezüst</v>
      </c>
      <c r="T57"/>
    </row>
    <row r="58" spans="1:20" s="92" customFormat="1" ht="12.75" customHeight="1">
      <c r="A58" s="84">
        <f t="shared" si="0"/>
        <v>55</v>
      </c>
      <c r="B58" s="84">
        <f>Pontozás6X5!A156</f>
        <v>632</v>
      </c>
      <c r="C58" s="85">
        <f>IF($B58&gt;0,VLOOKUP($B58,Nevezés!$A$2:$J$450,2,FALSE),"")</f>
        <v>150</v>
      </c>
      <c r="D58" s="86" t="str">
        <f>IF($B58&gt;0,VLOOKUP($B58,Nevezés!$A$2:$J$450,3,FALSE),"")</f>
        <v>Štekláč Patrik</v>
      </c>
      <c r="E58" s="86" t="str">
        <f>IF($B58&gt;0,VLOOKUP($B58,Nevezés!$A$2:$J$450,4,FALSE),"")</f>
        <v>Szlovákia</v>
      </c>
      <c r="F58" s="86" t="str">
        <f>IF($B58&gt;0,VLOOKUP($B58,Nevezés!$A$2:$J$450,5,FALSE),"")</f>
        <v>Köbölkút</v>
      </c>
      <c r="G58" s="86" t="str">
        <f>IF($B58&gt;0,VLOOKUP($B58,Nevezés!$A$2:$J$450,6,FALSE),"")</f>
        <v>Cabernet sauvignon</v>
      </c>
      <c r="H58" s="86">
        <f>IF($B58&gt;0,VLOOKUP($B58,Nevezés!$A$2:$J$450,7,FALSE),"")</f>
        <v>2012</v>
      </c>
      <c r="I58" s="86" t="str">
        <f>IF($B58&gt;0,VLOOKUP($B58,Nevezés!$A$2:$J$450,8,FALSE),"")</f>
        <v>Köbölkút</v>
      </c>
      <c r="J58" s="86" t="str">
        <f>IF($B58&gt;0,VLOOKUP($B58,Nevezés!$A$2:$J$450,9,FALSE),"")</f>
        <v>száraz</v>
      </c>
      <c r="K58" s="86" t="str">
        <f>IF($B58&gt;0,VLOOKUP($B58,Nevezés!$A$2:$J$450,10,FALSE),"")</f>
        <v>rose</v>
      </c>
      <c r="L58" s="87">
        <f>Pontozás6X5!B156</f>
        <v>4</v>
      </c>
      <c r="M58" s="88">
        <f>Pontozás6X5!C156</f>
        <v>17.8</v>
      </c>
      <c r="N58" s="88">
        <f>Pontozás6X5!D156</f>
        <v>18.5</v>
      </c>
      <c r="O58" s="88">
        <f>Pontozás6X5!E156</f>
        <v>17.6</v>
      </c>
      <c r="P58" s="88">
        <f>Pontozás6X5!F156</f>
        <v>18</v>
      </c>
      <c r="Q58" s="88">
        <f>Pontozás6X5!G156</f>
        <v>18</v>
      </c>
      <c r="R58" s="89">
        <f t="shared" si="1"/>
        <v>17.98</v>
      </c>
      <c r="S58" s="54" t="str">
        <f t="shared" si="3"/>
        <v>Ezüst</v>
      </c>
      <c r="T58"/>
    </row>
    <row r="59" spans="1:20" s="92" customFormat="1" ht="12.75" customHeight="1">
      <c r="A59" s="84">
        <f t="shared" si="0"/>
        <v>58</v>
      </c>
      <c r="B59" s="84">
        <f>Pontozás6X5!A9</f>
        <v>302</v>
      </c>
      <c r="C59" s="85">
        <f>IF($B59&gt;0,VLOOKUP($B59,Nevezés!$A$2:$J$450,2,FALSE),"")</f>
        <v>117</v>
      </c>
      <c r="D59" s="86" t="str">
        <f>IF($B59&gt;0,VLOOKUP($B59,Nevezés!$A$2:$J$450,3,FALSE),"")</f>
        <v>Bercsényi László</v>
      </c>
      <c r="E59" s="86" t="str">
        <f>IF($B59&gt;0,VLOOKUP($B59,Nevezés!$A$2:$J$450,4,FALSE),"")</f>
        <v>M.o.</v>
      </c>
      <c r="F59" s="86" t="str">
        <f>IF($B59&gt;0,VLOOKUP($B59,Nevezés!$A$2:$J$450,5,FALSE),"")</f>
        <v>Sárisáp</v>
      </c>
      <c r="G59" s="86" t="str">
        <f>IF($B59&gt;0,VLOOKUP($B59,Nevezés!$A$2:$J$450,6,FALSE),"")</f>
        <v>Vegyes fehér</v>
      </c>
      <c r="H59" s="86">
        <f>IF($B59&gt;0,VLOOKUP($B59,Nevezés!$A$2:$J$450,7,FALSE),"")</f>
        <v>2012</v>
      </c>
      <c r="I59" s="86" t="str">
        <f>IF($B59&gt;0,VLOOKUP($B59,Nevezés!$A$2:$J$450,8,FALSE),"")</f>
        <v>Sárisáp</v>
      </c>
      <c r="J59" s="86" t="str">
        <f>IF($B59&gt;0,VLOOKUP($B59,Nevezés!$A$2:$J$450,9,FALSE),"")</f>
        <v>száraz</v>
      </c>
      <c r="K59" s="86" t="str">
        <f>IF($B59&gt;0,VLOOKUP($B59,Nevezés!$A$2:$J$450,10,FALSE),"")</f>
        <v>fehér</v>
      </c>
      <c r="L59" s="87">
        <f>Pontozás6X5!B9</f>
        <v>1</v>
      </c>
      <c r="M59" s="88">
        <f>Pontozás6X5!C9</f>
        <v>18.2</v>
      </c>
      <c r="N59" s="88">
        <f>Pontozás6X5!D9</f>
        <v>17.6</v>
      </c>
      <c r="O59" s="88">
        <f>Pontozás6X5!E9</f>
        <v>17.5</v>
      </c>
      <c r="P59" s="88">
        <f>Pontozás6X5!F9</f>
        <v>18.5</v>
      </c>
      <c r="Q59" s="88">
        <f>Pontozás6X5!G9</f>
        <v>18</v>
      </c>
      <c r="R59" s="89">
        <f t="shared" si="1"/>
        <v>17.96</v>
      </c>
      <c r="S59" s="54" t="str">
        <f t="shared" si="3"/>
        <v>Ezüst</v>
      </c>
      <c r="T59"/>
    </row>
    <row r="60" spans="1:20" s="92" customFormat="1" ht="12.75" customHeight="1">
      <c r="A60" s="84">
        <f t="shared" si="0"/>
        <v>58</v>
      </c>
      <c r="B60" s="84">
        <f>Pontozás6X5!A57</f>
        <v>311</v>
      </c>
      <c r="C60" s="85">
        <f>IF($B60&gt;0,VLOOKUP($B60,Nevezés!$A$2:$J$450,2,FALSE),"")</f>
        <v>145</v>
      </c>
      <c r="D60" s="86" t="str">
        <f>IF($B60&gt;0,VLOOKUP($B60,Nevezés!$A$2:$J$450,3,FALSE),"")</f>
        <v>Mihalik Gábor</v>
      </c>
      <c r="E60" s="86" t="str">
        <f>IF($B60&gt;0,VLOOKUP($B60,Nevezés!$A$2:$J$450,4,FALSE),"")</f>
        <v>Szlovákia</v>
      </c>
      <c r="F60" s="86" t="str">
        <f>IF($B60&gt;0,VLOOKUP($B60,Nevezés!$A$2:$J$450,5,FALSE),"")</f>
        <v>Köbölkút</v>
      </c>
      <c r="G60" s="86" t="str">
        <f>IF($B60&gt;0,VLOOKUP($B60,Nevezés!$A$2:$J$450,6,FALSE),"")</f>
        <v>Zöldvelteléni</v>
      </c>
      <c r="H60" s="86">
        <f>IF($B60&gt;0,VLOOKUP($B60,Nevezés!$A$2:$J$450,7,FALSE),"")</f>
        <v>2012</v>
      </c>
      <c r="I60" s="86" t="str">
        <f>IF($B60&gt;0,VLOOKUP($B60,Nevezés!$A$2:$J$450,8,FALSE),"")</f>
        <v>Köbölkút</v>
      </c>
      <c r="J60" s="86" t="str">
        <f>IF($B60&gt;0,VLOOKUP($B60,Nevezés!$A$2:$J$450,9,FALSE),"")</f>
        <v>száraz</v>
      </c>
      <c r="K60" s="86" t="str">
        <f>IF($B60&gt;0,VLOOKUP($B60,Nevezés!$A$2:$J$450,10,FALSE),"")</f>
        <v>fehér</v>
      </c>
      <c r="L60" s="87">
        <f>Pontozás6X5!B57</f>
        <v>1</v>
      </c>
      <c r="M60" s="88">
        <f>Pontozás6X5!C57</f>
        <v>17.7</v>
      </c>
      <c r="N60" s="88">
        <f>Pontozás6X5!D57</f>
        <v>18</v>
      </c>
      <c r="O60" s="88">
        <f>Pontozás6X5!E57</f>
        <v>18</v>
      </c>
      <c r="P60" s="88">
        <f>Pontozás6X5!F57</f>
        <v>18.5</v>
      </c>
      <c r="Q60" s="88">
        <f>Pontozás6X5!G57</f>
        <v>17.6</v>
      </c>
      <c r="R60" s="89">
        <f t="shared" si="1"/>
        <v>17.96</v>
      </c>
      <c r="S60" s="54" t="str">
        <f t="shared" si="3"/>
        <v>Ezüst</v>
      </c>
      <c r="T60"/>
    </row>
    <row r="61" spans="1:20" s="92" customFormat="1" ht="12.75" customHeight="1">
      <c r="A61" s="84">
        <f t="shared" si="0"/>
        <v>60</v>
      </c>
      <c r="B61" s="84">
        <f>Pontozás6X5!A77</f>
        <v>410</v>
      </c>
      <c r="C61" s="85">
        <f>IF($B61&gt;0,VLOOKUP($B61,Nevezés!$A$2:$J$450,2,FALSE),"")</f>
        <v>209</v>
      </c>
      <c r="D61" s="86" t="str">
        <f>IF($B61&gt;0,VLOOKUP($B61,Nevezés!$A$2:$J$450,3,FALSE),"")</f>
        <v>Gáll József</v>
      </c>
      <c r="E61" s="86" t="str">
        <f>IF($B61&gt;0,VLOOKUP($B61,Nevezés!$A$2:$J$450,4,FALSE),"")</f>
        <v>M.o.</v>
      </c>
      <c r="F61" s="86" t="str">
        <f>IF($B61&gt;0,VLOOKUP($B61,Nevezés!$A$2:$J$450,5,FALSE),"")</f>
        <v>Piliscsaba</v>
      </c>
      <c r="G61" s="86" t="str">
        <f>IF($B61&gt;0,VLOOKUP($B61,Nevezés!$A$2:$J$450,6,FALSE),"")</f>
        <v>Zengő</v>
      </c>
      <c r="H61" s="86">
        <f>IF($B61&gt;0,VLOOKUP($B61,Nevezés!$A$2:$J$450,7,FALSE),"")</f>
        <v>2012</v>
      </c>
      <c r="I61" s="86" t="str">
        <f>IF($B61&gt;0,VLOOKUP($B61,Nevezés!$A$2:$J$450,8,FALSE),"")</f>
        <v>Gyöngyös</v>
      </c>
      <c r="J61" s="86" t="str">
        <f>IF($B61&gt;0,VLOOKUP($B61,Nevezés!$A$2:$J$450,9,FALSE),"")</f>
        <v>száraz</v>
      </c>
      <c r="K61" s="86" t="str">
        <f>IF($B61&gt;0,VLOOKUP($B61,Nevezés!$A$2:$J$450,10,FALSE),"")</f>
        <v>fehér</v>
      </c>
      <c r="L61" s="87">
        <f>Pontozás6X5!B77</f>
        <v>2</v>
      </c>
      <c r="M61" s="88">
        <f>Pontozás6X5!C77</f>
        <v>17.6</v>
      </c>
      <c r="N61" s="88">
        <f>Pontozás6X5!D77</f>
        <v>18</v>
      </c>
      <c r="O61" s="88">
        <f>Pontozás6X5!E77</f>
        <v>17.6</v>
      </c>
      <c r="P61" s="88">
        <f>Pontozás6X5!F77</f>
        <v>18.8</v>
      </c>
      <c r="Q61" s="88">
        <f>Pontozás6X5!G77</f>
        <v>17.7</v>
      </c>
      <c r="R61" s="89">
        <f t="shared" si="1"/>
        <v>17.94</v>
      </c>
      <c r="S61" s="54" t="str">
        <f t="shared" si="3"/>
        <v>Ezüst</v>
      </c>
      <c r="T61"/>
    </row>
    <row r="62" spans="1:20" s="92" customFormat="1" ht="12.75" customHeight="1">
      <c r="A62" s="84">
        <f t="shared" si="0"/>
        <v>60</v>
      </c>
      <c r="B62" s="84">
        <f>Pontozás6X5!A225</f>
        <v>346</v>
      </c>
      <c r="C62" s="85">
        <f>IF($B62&gt;0,VLOOKUP($B62,Nevezés!$A$2:$J$450,2,FALSE),"")</f>
        <v>1</v>
      </c>
      <c r="D62" s="86" t="str">
        <f>IF($B62&gt;0,VLOOKUP($B62,Nevezés!$A$2:$J$450,3,FALSE),"")</f>
        <v>Marcsó József</v>
      </c>
      <c r="E62" s="86" t="str">
        <f>IF($B62&gt;0,VLOOKUP($B62,Nevezés!$A$2:$J$450,4,FALSE),"")</f>
        <v>M.o.</v>
      </c>
      <c r="F62" s="86" t="str">
        <f>IF($B62&gt;0,VLOOKUP($B62,Nevezés!$A$2:$J$450,5,FALSE),"")</f>
        <v>Sárisáp</v>
      </c>
      <c r="G62" s="86" t="str">
        <f>IF($B62&gt;0,VLOOKUP($B62,Nevezés!$A$2:$J$450,6,FALSE),"")</f>
        <v>Cabernet Sauvignon</v>
      </c>
      <c r="H62" s="86">
        <f>IF($B62&gt;0,VLOOKUP($B62,Nevezés!$A$2:$J$450,7,FALSE),"")</f>
        <v>2011</v>
      </c>
      <c r="I62" s="86" t="str">
        <f>IF($B62&gt;0,VLOOKUP($B62,Nevezés!$A$2:$J$450,8,FALSE),"")</f>
        <v>Gyöngyös</v>
      </c>
      <c r="J62" s="86" t="str">
        <f>IF($B62&gt;0,VLOOKUP($B62,Nevezés!$A$2:$J$450,9,FALSE),"")</f>
        <v>száraz</v>
      </c>
      <c r="K62" s="86" t="str">
        <f>IF($B62&gt;0,VLOOKUP($B62,Nevezés!$A$2:$J$450,10,FALSE),"")</f>
        <v>vörös</v>
      </c>
      <c r="L62" s="87">
        <f>Pontozás6X5!B225</f>
        <v>1</v>
      </c>
      <c r="M62" s="88">
        <f>Pontozás6X5!C225</f>
        <v>18.3</v>
      </c>
      <c r="N62" s="88">
        <f>Pontozás6X5!D225</f>
        <v>17.7</v>
      </c>
      <c r="O62" s="88">
        <f>Pontozás6X5!E225</f>
        <v>17.9</v>
      </c>
      <c r="P62" s="88">
        <f>Pontozás6X5!F225</f>
        <v>19</v>
      </c>
      <c r="Q62" s="88">
        <f>Pontozás6X5!G225</f>
        <v>16.8</v>
      </c>
      <c r="R62" s="89">
        <f t="shared" si="1"/>
        <v>17.94</v>
      </c>
      <c r="S62" s="54" t="str">
        <f t="shared" si="3"/>
        <v>Ezüst</v>
      </c>
      <c r="T62"/>
    </row>
    <row r="63" spans="1:20" s="92" customFormat="1" ht="12.75" customHeight="1">
      <c r="A63" s="84">
        <f t="shared" si="0"/>
        <v>62</v>
      </c>
      <c r="B63" s="84">
        <f>Pontozás6X5!A176</f>
        <v>543</v>
      </c>
      <c r="C63" s="85">
        <f>IF($B63&gt;0,VLOOKUP($B63,Nevezés!$A$2:$J$450,2,FALSE),"")</f>
        <v>32</v>
      </c>
      <c r="D63" s="86" t="str">
        <f>IF($B63&gt;0,VLOOKUP($B63,Nevezés!$A$2:$J$450,3,FALSE),"")</f>
        <v>Vitek Róbert</v>
      </c>
      <c r="E63" s="86" t="str">
        <f>IF($B63&gt;0,VLOOKUP($B63,Nevezés!$A$2:$J$450,4,FALSE),"")</f>
        <v>M.o.</v>
      </c>
      <c r="F63" s="86" t="str">
        <f>IF($B63&gt;0,VLOOKUP($B63,Nevezés!$A$2:$J$450,5,FALSE),"")</f>
        <v>Sárisáp</v>
      </c>
      <c r="G63" s="86" t="str">
        <f>IF($B63&gt;0,VLOOKUP($B63,Nevezés!$A$2:$J$450,6,FALSE),"")</f>
        <v>Cabernet Sauvignon</v>
      </c>
      <c r="H63" s="86">
        <f>IF($B63&gt;0,VLOOKUP($B63,Nevezés!$A$2:$J$450,7,FALSE),"")</f>
        <v>2012</v>
      </c>
      <c r="I63" s="86" t="str">
        <f>IF($B63&gt;0,VLOOKUP($B63,Nevezés!$A$2:$J$450,8,FALSE),"")</f>
        <v>Szekszárd</v>
      </c>
      <c r="J63" s="86" t="str">
        <f>IF($B63&gt;0,VLOOKUP($B63,Nevezés!$A$2:$J$450,9,FALSE),"")</f>
        <v>újfah. érl. száraz</v>
      </c>
      <c r="K63" s="86" t="str">
        <f>IF($B63&gt;0,VLOOKUP($B63,Nevezés!$A$2:$J$450,10,FALSE),"")</f>
        <v>vörös</v>
      </c>
      <c r="L63" s="87">
        <f>Pontozás6X5!B176</f>
        <v>3</v>
      </c>
      <c r="M63" s="88">
        <f>Pontozás6X5!C176</f>
        <v>18</v>
      </c>
      <c r="N63" s="88">
        <f>Pontozás6X5!D176</f>
        <v>18.2</v>
      </c>
      <c r="O63" s="88">
        <f>Pontozás6X5!E176</f>
        <v>18</v>
      </c>
      <c r="P63" s="88">
        <f>Pontozás6X5!F176</f>
        <v>17.9</v>
      </c>
      <c r="Q63" s="88">
        <f>Pontozás6X5!G176</f>
        <v>17.6</v>
      </c>
      <c r="R63" s="89">
        <f t="shared" si="1"/>
        <v>17.939999999999998</v>
      </c>
      <c r="S63" s="54" t="str">
        <f t="shared" si="3"/>
        <v>Ezüst</v>
      </c>
      <c r="T63"/>
    </row>
    <row r="64" spans="1:20" s="92" customFormat="1" ht="12.75" customHeight="1">
      <c r="A64" s="84">
        <f t="shared" si="0"/>
        <v>63</v>
      </c>
      <c r="B64" s="84">
        <f>Pontozás6X5!A166</f>
        <v>541</v>
      </c>
      <c r="C64" s="85">
        <f>IF($B64&gt;0,VLOOKUP($B64,Nevezés!$A$2:$J$450,2,FALSE),"")</f>
        <v>103</v>
      </c>
      <c r="D64" s="86" t="str">
        <f>IF($B64&gt;0,VLOOKUP($B64,Nevezés!$A$2:$J$450,3,FALSE),"")</f>
        <v>Krausz Tamás </v>
      </c>
      <c r="E64" s="86" t="str">
        <f>IF($B64&gt;0,VLOOKUP($B64,Nevezés!$A$2:$J$450,4,FALSE),"")</f>
        <v>M.o.</v>
      </c>
      <c r="F64" s="86" t="str">
        <f>IF($B64&gt;0,VLOOKUP($B64,Nevezés!$A$2:$J$450,5,FALSE),"")</f>
        <v>Pilisvörösvár</v>
      </c>
      <c r="G64" s="86" t="str">
        <f>IF($B64&gt;0,VLOOKUP($B64,Nevezés!$A$2:$J$450,6,FALSE),"")</f>
        <v>Cabernet sauvignon</v>
      </c>
      <c r="H64" s="86">
        <f>IF($B64&gt;0,VLOOKUP($B64,Nevezés!$A$2:$J$450,7,FALSE),"")</f>
        <v>2011</v>
      </c>
      <c r="I64" s="86" t="str">
        <f>IF($B64&gt;0,VLOOKUP($B64,Nevezés!$A$2:$J$450,8,FALSE),"")</f>
        <v>Villány</v>
      </c>
      <c r="J64" s="86" t="str">
        <f>IF($B64&gt;0,VLOOKUP($B64,Nevezés!$A$2:$J$450,9,FALSE),"")</f>
        <v>száraz</v>
      </c>
      <c r="K64" s="86" t="str">
        <f>IF($B64&gt;0,VLOOKUP($B64,Nevezés!$A$2:$J$450,10,FALSE),"")</f>
        <v>vörös</v>
      </c>
      <c r="L64" s="87">
        <f>Pontozás6X5!B166</f>
        <v>3</v>
      </c>
      <c r="M64" s="88">
        <f>Pontozás6X5!C166</f>
        <v>18</v>
      </c>
      <c r="N64" s="88">
        <f>Pontozás6X5!D166</f>
        <v>17</v>
      </c>
      <c r="O64" s="88">
        <f>Pontozás6X5!E166</f>
        <v>18</v>
      </c>
      <c r="P64" s="88">
        <f>Pontozás6X5!F166</f>
        <v>18</v>
      </c>
      <c r="Q64" s="88">
        <f>Pontozás6X5!G166</f>
        <v>18.5</v>
      </c>
      <c r="R64" s="89">
        <f t="shared" si="1"/>
        <v>17.9</v>
      </c>
      <c r="S64" s="54" t="str">
        <f t="shared" si="3"/>
        <v>Ezüst</v>
      </c>
      <c r="T64"/>
    </row>
    <row r="65" spans="1:20" s="92" customFormat="1" ht="12.75" customHeight="1">
      <c r="A65" s="84">
        <f t="shared" si="0"/>
        <v>64</v>
      </c>
      <c r="B65" s="84">
        <f>Pontozás6X5!A71</f>
        <v>522</v>
      </c>
      <c r="C65" s="85">
        <f>IF($B65&gt;0,VLOOKUP($B65,Nevezés!$A$2:$J$450,2,FALSE),"")</f>
        <v>191</v>
      </c>
      <c r="D65" s="86" t="str">
        <f>IF($B65&gt;0,VLOOKUP($B65,Nevezés!$A$2:$J$450,3,FALSE),"")</f>
        <v>Kis Csaba</v>
      </c>
      <c r="E65" s="86" t="str">
        <f>IF($B65&gt;0,VLOOKUP($B65,Nevezés!$A$2:$J$450,4,FALSE),"")</f>
        <v>M.o.</v>
      </c>
      <c r="F65" s="86" t="str">
        <f>IF($B65&gt;0,VLOOKUP($B65,Nevezés!$A$2:$J$450,5,FALSE),"")</f>
        <v>Piliscsaba</v>
      </c>
      <c r="G65" s="86" t="str">
        <f>IF($B65&gt;0,VLOOKUP($B65,Nevezés!$A$2:$J$450,6,FALSE),"")</f>
        <v>Muscat ottonel</v>
      </c>
      <c r="H65" s="86">
        <f>IF($B65&gt;0,VLOOKUP($B65,Nevezés!$A$2:$J$450,7,FALSE),"")</f>
        <v>2012</v>
      </c>
      <c r="I65" s="86" t="str">
        <f>IF($B65&gt;0,VLOOKUP($B65,Nevezés!$A$2:$J$450,8,FALSE),"")</f>
        <v>Neszmély</v>
      </c>
      <c r="J65" s="86" t="str">
        <f>IF($B65&gt;0,VLOOKUP($B65,Nevezés!$A$2:$J$450,9,FALSE),"")</f>
        <v>száraz</v>
      </c>
      <c r="K65" s="86" t="str">
        <f>IF($B65&gt;0,VLOOKUP($B65,Nevezés!$A$2:$J$450,10,FALSE),"")</f>
        <v>fehér</v>
      </c>
      <c r="L65" s="87">
        <f>Pontozás6X5!B71</f>
        <v>3</v>
      </c>
      <c r="M65" s="88">
        <f>Pontozás6X5!C71</f>
        <v>18</v>
      </c>
      <c r="N65" s="88">
        <f>Pontozás6X5!D71</f>
        <v>18.4</v>
      </c>
      <c r="O65" s="88">
        <f>Pontozás6X5!E71</f>
        <v>17.5</v>
      </c>
      <c r="P65" s="88">
        <f>Pontozás6X5!F71</f>
        <v>18</v>
      </c>
      <c r="Q65" s="88">
        <f>Pontozás6X5!G71</f>
        <v>17.5</v>
      </c>
      <c r="R65" s="89">
        <f t="shared" si="1"/>
        <v>17.880000000000003</v>
      </c>
      <c r="S65" s="54" t="str">
        <f t="shared" si="3"/>
        <v>Ezüst</v>
      </c>
      <c r="T65"/>
    </row>
    <row r="66" spans="1:20" s="92" customFormat="1" ht="12.75" customHeight="1">
      <c r="A66" s="84">
        <f aca="true" t="shared" si="4" ref="A66:A129">RANK(R66,$R$2:$R$234,0)</f>
        <v>65</v>
      </c>
      <c r="B66" s="84">
        <f>Pontozás6X5!A200</f>
        <v>442</v>
      </c>
      <c r="C66" s="85">
        <f>IF($B66&gt;0,VLOOKUP($B66,Nevezés!$A$2:$J$450,2,FALSE),"")</f>
        <v>31</v>
      </c>
      <c r="D66" s="86" t="str">
        <f>IF($B66&gt;0,VLOOKUP($B66,Nevezés!$A$2:$J$450,3,FALSE),"")</f>
        <v>Vitek Róbert</v>
      </c>
      <c r="E66" s="86" t="str">
        <f>IF($B66&gt;0,VLOOKUP($B66,Nevezés!$A$2:$J$450,4,FALSE),"")</f>
        <v>M.o.</v>
      </c>
      <c r="F66" s="86" t="str">
        <f>IF($B66&gt;0,VLOOKUP($B66,Nevezés!$A$2:$J$450,5,FALSE),"")</f>
        <v>Sárisáp</v>
      </c>
      <c r="G66" s="86" t="str">
        <f>IF($B66&gt;0,VLOOKUP($B66,Nevezés!$A$2:$J$450,6,FALSE),"")</f>
        <v>Merlot </v>
      </c>
      <c r="H66" s="86">
        <f>IF($B66&gt;0,VLOOKUP($B66,Nevezés!$A$2:$J$450,7,FALSE),"")</f>
        <v>2012</v>
      </c>
      <c r="I66" s="86" t="str">
        <f>IF($B66&gt;0,VLOOKUP($B66,Nevezés!$A$2:$J$450,8,FALSE),"")</f>
        <v>Szekszárd</v>
      </c>
      <c r="J66" s="86" t="str">
        <f>IF($B66&gt;0,VLOOKUP($B66,Nevezés!$A$2:$J$450,9,FALSE),"")</f>
        <v>száraz</v>
      </c>
      <c r="K66" s="86" t="str">
        <f>IF($B66&gt;0,VLOOKUP($B66,Nevezés!$A$2:$J$450,10,FALSE),"")</f>
        <v>vörös</v>
      </c>
      <c r="L66" s="87">
        <f>Pontozás6X5!B200</f>
        <v>3</v>
      </c>
      <c r="M66" s="88">
        <f>Pontozás6X5!C200</f>
        <v>18</v>
      </c>
      <c r="N66" s="88">
        <f>Pontozás6X5!D200</f>
        <v>18</v>
      </c>
      <c r="O66" s="88">
        <f>Pontozás6X5!E200</f>
        <v>17.2</v>
      </c>
      <c r="P66" s="88">
        <f>Pontozás6X5!F200</f>
        <v>18</v>
      </c>
      <c r="Q66" s="88">
        <f>Pontozás6X5!G200</f>
        <v>18</v>
      </c>
      <c r="R66" s="89">
        <f aca="true" t="shared" si="5" ref="R66:R129">AVERAGE(M66:Q66)</f>
        <v>17.84</v>
      </c>
      <c r="S66" s="54" t="str">
        <f t="shared" si="3"/>
        <v>Ezüst</v>
      </c>
      <c r="T66"/>
    </row>
    <row r="67" spans="1:20" s="92" customFormat="1" ht="12.75" customHeight="1">
      <c r="A67" s="84">
        <f t="shared" si="4"/>
        <v>65</v>
      </c>
      <c r="B67" s="84">
        <f>Pontozás6X5!A86</f>
        <v>317</v>
      </c>
      <c r="C67" s="85">
        <f>IF($B67&gt;0,VLOOKUP($B67,Nevezés!$A$2:$J$450,2,FALSE),"")</f>
        <v>140</v>
      </c>
      <c r="D67" s="86" t="str">
        <f>IF($B67&gt;0,VLOOKUP($B67,Nevezés!$A$2:$J$450,3,FALSE),"")</f>
        <v>Palik pincészet</v>
      </c>
      <c r="E67" s="86" t="str">
        <f>IF($B67&gt;0,VLOOKUP($B67,Nevezés!$A$2:$J$450,4,FALSE),"")</f>
        <v>Szlovákia</v>
      </c>
      <c r="F67" s="86" t="str">
        <f>IF($B67&gt;0,VLOOKUP($B67,Nevezés!$A$2:$J$450,5,FALSE),"")</f>
        <v>Zseliz</v>
      </c>
      <c r="G67" s="86" t="str">
        <f>IF($B67&gt;0,VLOOKUP($B67,Nevezés!$A$2:$J$450,6,FALSE),"")</f>
        <v>Zöldvelteléni</v>
      </c>
      <c r="H67" s="86">
        <f>IF($B67&gt;0,VLOOKUP($B67,Nevezés!$A$2:$J$450,7,FALSE),"")</f>
        <v>2010</v>
      </c>
      <c r="I67" s="86" t="str">
        <f>IF($B67&gt;0,VLOOKUP($B67,Nevezés!$A$2:$J$450,8,FALSE),"")</f>
        <v>Nagypeszek</v>
      </c>
      <c r="J67" s="86" t="str">
        <f>IF($B67&gt;0,VLOOKUP($B67,Nevezés!$A$2:$J$450,9,FALSE),"")</f>
        <v>száraz</v>
      </c>
      <c r="K67" s="86" t="str">
        <f>IF($B67&gt;0,VLOOKUP($B67,Nevezés!$A$2:$J$450,10,FALSE),"")</f>
        <v>fehér</v>
      </c>
      <c r="L67" s="87">
        <f>Pontozás6X5!B86</f>
        <v>1</v>
      </c>
      <c r="M67" s="88">
        <f>Pontozás6X5!C86</f>
        <v>18</v>
      </c>
      <c r="N67" s="88">
        <f>Pontozás6X5!D86</f>
        <v>17.6</v>
      </c>
      <c r="O67" s="88">
        <f>Pontozás6X5!E86</f>
        <v>17.6</v>
      </c>
      <c r="P67" s="88">
        <f>Pontozás6X5!F86</f>
        <v>18</v>
      </c>
      <c r="Q67" s="88">
        <f>Pontozás6X5!G86</f>
        <v>18</v>
      </c>
      <c r="R67" s="89">
        <f t="shared" si="5"/>
        <v>17.84</v>
      </c>
      <c r="S67" s="54" t="str">
        <f t="shared" si="3"/>
        <v>Ezüst</v>
      </c>
      <c r="T67"/>
    </row>
    <row r="68" spans="1:20" s="92" customFormat="1" ht="12.75" customHeight="1">
      <c r="A68" s="84">
        <f t="shared" si="4"/>
        <v>67</v>
      </c>
      <c r="B68" s="84">
        <f>Pontozás6X5!A123</f>
        <v>420</v>
      </c>
      <c r="C68" s="85">
        <f>IF($B68&gt;0,VLOOKUP($B68,Nevezés!$A$2:$J$450,2,FALSE),"")</f>
        <v>73</v>
      </c>
      <c r="D68" s="86" t="str">
        <f>IF($B68&gt;0,VLOOKUP($B68,Nevezés!$A$2:$J$450,3,FALSE),"")</f>
        <v>Vrábel Péter</v>
      </c>
      <c r="E68" s="86" t="str">
        <f>IF($B68&gt;0,VLOOKUP($B68,Nevezés!$A$2:$J$450,4,FALSE),"")</f>
        <v>Szlovákia</v>
      </c>
      <c r="F68" s="86" t="str">
        <f>IF($B68&gt;0,VLOOKUP($B68,Nevezés!$A$2:$J$450,5,FALSE),"")</f>
        <v>Farnad</v>
      </c>
      <c r="G68" s="86" t="str">
        <f>IF($B68&gt;0,VLOOKUP($B68,Nevezés!$A$2:$J$450,6,FALSE),"")</f>
        <v>Sauvignon Blanc </v>
      </c>
      <c r="H68" s="86">
        <f>IF($B68&gt;0,VLOOKUP($B68,Nevezés!$A$2:$J$450,7,FALSE),"")</f>
        <v>2012</v>
      </c>
      <c r="I68" s="86" t="str">
        <f>IF($B68&gt;0,VLOOKUP($B68,Nevezés!$A$2:$J$450,8,FALSE),"")</f>
        <v>Farnad</v>
      </c>
      <c r="J68" s="86" t="str">
        <f>IF($B68&gt;0,VLOOKUP($B68,Nevezés!$A$2:$J$450,9,FALSE),"")</f>
        <v>száraz</v>
      </c>
      <c r="K68" s="86" t="str">
        <f>IF($B68&gt;0,VLOOKUP($B68,Nevezés!$A$2:$J$450,10,FALSE),"")</f>
        <v>fehér</v>
      </c>
      <c r="L68" s="87">
        <f>Pontozás6X5!B123</f>
        <v>2</v>
      </c>
      <c r="M68" s="88">
        <f>Pontozás6X5!C123</f>
        <v>17</v>
      </c>
      <c r="N68" s="88">
        <f>Pontozás6X5!D123</f>
        <v>17.5</v>
      </c>
      <c r="O68" s="88">
        <f>Pontozás6X5!E123</f>
        <v>18.5</v>
      </c>
      <c r="P68" s="88">
        <f>Pontozás6X5!F123</f>
        <v>17.8</v>
      </c>
      <c r="Q68" s="88">
        <f>Pontozás6X5!G123</f>
        <v>18.4</v>
      </c>
      <c r="R68" s="89">
        <f t="shared" si="5"/>
        <v>17.839999999999996</v>
      </c>
      <c r="S68" s="54" t="str">
        <f t="shared" si="3"/>
        <v>Ezüst</v>
      </c>
      <c r="T68"/>
    </row>
    <row r="69" spans="1:20" s="92" customFormat="1" ht="12.75" customHeight="1">
      <c r="A69" s="84">
        <f t="shared" si="4"/>
        <v>68</v>
      </c>
      <c r="B69" s="84">
        <f>Pontozás6X5!A41</f>
        <v>308</v>
      </c>
      <c r="C69" s="85">
        <f>IF($B69&gt;0,VLOOKUP($B69,Nevezés!$A$2:$J$450,2,FALSE),"")</f>
        <v>63</v>
      </c>
      <c r="D69" s="86" t="str">
        <f>IF($B69&gt;0,VLOOKUP($B69,Nevezés!$A$2:$J$450,3,FALSE),"")</f>
        <v>Gombola Gábor</v>
      </c>
      <c r="E69" s="86" t="str">
        <f>IF($B69&gt;0,VLOOKUP($B69,Nevezés!$A$2:$J$450,4,FALSE),"")</f>
        <v>M.o.</v>
      </c>
      <c r="F69" s="86" t="str">
        <f>IF($B69&gt;0,VLOOKUP($B69,Nevezés!$A$2:$J$450,5,FALSE),"")</f>
        <v>Sárisáp</v>
      </c>
      <c r="G69" s="86" t="str">
        <f>IF($B69&gt;0,VLOOKUP($B69,Nevezés!$A$2:$J$450,6,FALSE),"")</f>
        <v>Zalagyöngye</v>
      </c>
      <c r="H69" s="86">
        <f>IF($B69&gt;0,VLOOKUP($B69,Nevezés!$A$2:$J$450,7,FALSE),"")</f>
        <v>2012</v>
      </c>
      <c r="I69" s="86" t="str">
        <f>IF($B69&gt;0,VLOOKUP($B69,Nevezés!$A$2:$J$450,8,FALSE),"")</f>
        <v>Sárisáp</v>
      </c>
      <c r="J69" s="86" t="str">
        <f>IF($B69&gt;0,VLOOKUP($B69,Nevezés!$A$2:$J$450,9,FALSE),"")</f>
        <v>félszáraz</v>
      </c>
      <c r="K69" s="86" t="str">
        <f>IF($B69&gt;0,VLOOKUP($B69,Nevezés!$A$2:$J$450,10,FALSE),"")</f>
        <v>fehér</v>
      </c>
      <c r="L69" s="87">
        <f>Pontozás6X5!B41</f>
        <v>1</v>
      </c>
      <c r="M69" s="88">
        <f>Pontozás6X5!C41</f>
        <v>18.3</v>
      </c>
      <c r="N69" s="88">
        <f>Pontozás6X5!D41</f>
        <v>17.51</v>
      </c>
      <c r="O69" s="88">
        <f>Pontozás6X5!E41</f>
        <v>17</v>
      </c>
      <c r="P69" s="88">
        <f>Pontozás6X5!F41</f>
        <v>18.2</v>
      </c>
      <c r="Q69" s="88">
        <f>Pontozás6X5!G41</f>
        <v>18</v>
      </c>
      <c r="R69" s="89">
        <f t="shared" si="5"/>
        <v>17.802</v>
      </c>
      <c r="S69" s="54" t="str">
        <f t="shared" si="3"/>
        <v>Ezüst</v>
      </c>
      <c r="T69"/>
    </row>
    <row r="70" spans="1:20" s="92" customFormat="1" ht="12.75" customHeight="1">
      <c r="A70" s="84">
        <f t="shared" si="4"/>
        <v>69</v>
      </c>
      <c r="B70" s="84">
        <f>Pontozás6X5!A152</f>
        <v>729</v>
      </c>
      <c r="C70" s="85">
        <f>IF($B70&gt;0,VLOOKUP($B70,Nevezés!$A$2:$J$450,2,FALSE),"")</f>
        <v>53</v>
      </c>
      <c r="D70" s="86" t="str">
        <f>IF($B70&gt;0,VLOOKUP($B70,Nevezés!$A$2:$J$450,3,FALSE),"")</f>
        <v>Marcsó József</v>
      </c>
      <c r="E70" s="86" t="str">
        <f>IF($B70&gt;0,VLOOKUP($B70,Nevezés!$A$2:$J$450,4,FALSE),"")</f>
        <v>M.o.</v>
      </c>
      <c r="F70" s="86" t="str">
        <f>IF($B70&gt;0,VLOOKUP($B70,Nevezés!$A$2:$J$450,5,FALSE),"")</f>
        <v>Sárisáp</v>
      </c>
      <c r="G70" s="86" t="str">
        <f>IF($B70&gt;0,VLOOKUP($B70,Nevezés!$A$2:$J$450,6,FALSE),"")</f>
        <v>Zweigelt rose</v>
      </c>
      <c r="H70" s="86">
        <f>IF($B70&gt;0,VLOOKUP($B70,Nevezés!$A$2:$J$450,7,FALSE),"")</f>
        <v>2012</v>
      </c>
      <c r="I70" s="86" t="str">
        <f>IF($B70&gt;0,VLOOKUP($B70,Nevezés!$A$2:$J$450,8,FALSE),"")</f>
        <v>Sárisáp</v>
      </c>
      <c r="J70" s="86" t="str">
        <f>IF($B70&gt;0,VLOOKUP($B70,Nevezés!$A$2:$J$450,9,FALSE),"")</f>
        <v>száraz</v>
      </c>
      <c r="K70" s="86" t="str">
        <f>IF($B70&gt;0,VLOOKUP($B70,Nevezés!$A$2:$J$450,10,FALSE),"")</f>
        <v>rose</v>
      </c>
      <c r="L70" s="87">
        <f>Pontozás6X5!B152</f>
        <v>5</v>
      </c>
      <c r="M70" s="88">
        <f>Pontozás6X5!C152</f>
        <v>17.5</v>
      </c>
      <c r="N70" s="88">
        <f>Pontozás6X5!D152</f>
        <v>16.8</v>
      </c>
      <c r="O70" s="88">
        <f>Pontozás6X5!E152</f>
        <v>18.4</v>
      </c>
      <c r="P70" s="88">
        <f>Pontozás6X5!F152</f>
        <v>17.8</v>
      </c>
      <c r="Q70" s="88">
        <f>Pontozás6X5!G152</f>
        <v>18.5</v>
      </c>
      <c r="R70" s="89">
        <f t="shared" si="5"/>
        <v>17.8</v>
      </c>
      <c r="S70" s="54" t="str">
        <f t="shared" si="3"/>
        <v>Ezüst</v>
      </c>
      <c r="T70"/>
    </row>
    <row r="71" spans="1:20" s="92" customFormat="1" ht="12.75" customHeight="1">
      <c r="A71" s="84">
        <f t="shared" si="4"/>
        <v>70</v>
      </c>
      <c r="B71" s="84">
        <f>Pontozás6X5!A142</f>
        <v>535</v>
      </c>
      <c r="C71" s="85">
        <f>IF($B71&gt;0,VLOOKUP($B71,Nevezés!$A$2:$J$450,2,FALSE),"")</f>
        <v>176</v>
      </c>
      <c r="D71" s="86" t="str">
        <f>IF($B71&gt;0,VLOOKUP($B71,Nevezés!$A$2:$J$450,3,FALSE),"")</f>
        <v>Balogh János</v>
      </c>
      <c r="E71" s="86" t="str">
        <f>IF($B71&gt;0,VLOOKUP($B71,Nevezés!$A$2:$J$450,4,FALSE),"")</f>
        <v>M.o.</v>
      </c>
      <c r="F71" s="86" t="str">
        <f>IF($B71&gt;0,VLOOKUP($B71,Nevezés!$A$2:$J$450,5,FALSE),"")</f>
        <v>Sárisáp</v>
      </c>
      <c r="G71" s="86" t="str">
        <f>IF($B71&gt;0,VLOOKUP($B71,Nevezés!$A$2:$J$450,6,FALSE),"")</f>
        <v>Zweigelt</v>
      </c>
      <c r="H71" s="86">
        <f>IF($B71&gt;0,VLOOKUP($B71,Nevezés!$A$2:$J$450,7,FALSE),"")</f>
        <v>2012</v>
      </c>
      <c r="I71" s="86" t="str">
        <f>IF($B71&gt;0,VLOOKUP($B71,Nevezés!$A$2:$J$450,8,FALSE),"")</f>
        <v>Eger</v>
      </c>
      <c r="J71" s="86" t="str">
        <f>IF($B71&gt;0,VLOOKUP($B71,Nevezés!$A$2:$J$450,9,FALSE),"")</f>
        <v>száraz</v>
      </c>
      <c r="K71" s="86" t="str">
        <f>IF($B71&gt;0,VLOOKUP($B71,Nevezés!$A$2:$J$450,10,FALSE),"")</f>
        <v>vörös</v>
      </c>
      <c r="L71" s="87">
        <f>Pontozás6X5!B142</f>
        <v>3</v>
      </c>
      <c r="M71" s="88">
        <f>Pontozás6X5!C142</f>
        <v>17.8</v>
      </c>
      <c r="N71" s="88">
        <f>Pontozás6X5!D142</f>
        <v>18</v>
      </c>
      <c r="O71" s="88">
        <f>Pontozás6X5!E142</f>
        <v>17.6</v>
      </c>
      <c r="P71" s="88">
        <f>Pontozás6X5!F142</f>
        <v>18</v>
      </c>
      <c r="Q71" s="88">
        <f>Pontozás6X5!G142</f>
        <v>17.5</v>
      </c>
      <c r="R71" s="89">
        <f t="shared" si="5"/>
        <v>17.78</v>
      </c>
      <c r="S71" s="54" t="str">
        <f t="shared" si="3"/>
        <v>Ezüst</v>
      </c>
      <c r="T71"/>
    </row>
    <row r="72" spans="1:20" s="92" customFormat="1" ht="12.75" customHeight="1">
      <c r="A72" s="84">
        <f t="shared" si="4"/>
        <v>71</v>
      </c>
      <c r="B72" s="84">
        <f>Pontozás6X5!A154</f>
        <v>730</v>
      </c>
      <c r="C72" s="85">
        <f>IF($B72&gt;0,VLOOKUP($B72,Nevezés!$A$2:$J$450,2,FALSE),"")</f>
        <v>67</v>
      </c>
      <c r="D72" s="86" t="str">
        <f>IF($B72&gt;0,VLOOKUP($B72,Nevezés!$A$2:$J$450,3,FALSE),"")</f>
        <v>Stanislav Michlo</v>
      </c>
      <c r="E72" s="86" t="str">
        <f>IF($B72&gt;0,VLOOKUP($B72,Nevezés!$A$2:$J$450,4,FALSE),"")</f>
        <v>Szlovákia</v>
      </c>
      <c r="F72" s="86" t="str">
        <f>IF($B72&gt;0,VLOOKUP($B72,Nevezés!$A$2:$J$450,5,FALSE),"")</f>
        <v>Farnad</v>
      </c>
      <c r="G72" s="86" t="str">
        <f>IF($B72&gt;0,VLOOKUP($B72,Nevezés!$A$2:$J$450,6,FALSE),"")</f>
        <v>Zweigelt</v>
      </c>
      <c r="H72" s="86">
        <f>IF($B72&gt;0,VLOOKUP($B72,Nevezés!$A$2:$J$450,7,FALSE),"")</f>
        <v>2012</v>
      </c>
      <c r="I72" s="86" t="str">
        <f>IF($B72&gt;0,VLOOKUP($B72,Nevezés!$A$2:$J$450,8,FALSE),"")</f>
        <v>Farnad</v>
      </c>
      <c r="J72" s="86" t="str">
        <f>IF($B72&gt;0,VLOOKUP($B72,Nevezés!$A$2:$J$450,9,FALSE),"")</f>
        <v>száraz</v>
      </c>
      <c r="K72" s="86" t="str">
        <f>IF($B72&gt;0,VLOOKUP($B72,Nevezés!$A$2:$J$450,10,FALSE),"")</f>
        <v>rose</v>
      </c>
      <c r="L72" s="87">
        <f>Pontozás6X5!B154</f>
        <v>5</v>
      </c>
      <c r="M72" s="88">
        <f>Pontozás6X5!C154</f>
        <v>17.7</v>
      </c>
      <c r="N72" s="88">
        <f>Pontozás6X5!D154</f>
        <v>17.7</v>
      </c>
      <c r="O72" s="88">
        <f>Pontozás6X5!E154</f>
        <v>17.7</v>
      </c>
      <c r="P72" s="88">
        <f>Pontozás6X5!F154</f>
        <v>17.6</v>
      </c>
      <c r="Q72" s="88">
        <f>Pontozás6X5!G154</f>
        <v>18.2</v>
      </c>
      <c r="R72" s="89">
        <f t="shared" si="5"/>
        <v>17.779999999999998</v>
      </c>
      <c r="S72" s="54" t="str">
        <f t="shared" si="3"/>
        <v>Ezüst</v>
      </c>
      <c r="T72"/>
    </row>
    <row r="73" spans="1:20" s="92" customFormat="1" ht="12.75" customHeight="1">
      <c r="A73" s="84">
        <f t="shared" si="4"/>
        <v>72</v>
      </c>
      <c r="B73" s="84">
        <f>Pontozás6X5!A85</f>
        <v>619</v>
      </c>
      <c r="C73" s="85">
        <f>IF($B73&gt;0,VLOOKUP($B73,Nevezés!$A$2:$J$450,2,FALSE),"")</f>
        <v>203</v>
      </c>
      <c r="D73" s="86" t="str">
        <f>IF($B73&gt;0,VLOOKUP($B73,Nevezés!$A$2:$J$450,3,FALSE),"")</f>
        <v>Bartha Miklós</v>
      </c>
      <c r="E73" s="86" t="str">
        <f>IF($B73&gt;0,VLOOKUP($B73,Nevezés!$A$2:$J$450,4,FALSE),"")</f>
        <v>M.o.</v>
      </c>
      <c r="F73" s="86" t="str">
        <f>IF($B73&gt;0,VLOOKUP($B73,Nevezés!$A$2:$J$450,5,FALSE),"")</f>
        <v>Piliscsaba</v>
      </c>
      <c r="G73" s="86" t="str">
        <f>IF($B73&gt;0,VLOOKUP($B73,Nevezés!$A$2:$J$450,6,FALSE),"")</f>
        <v>Chardonnay</v>
      </c>
      <c r="H73" s="86">
        <f>IF($B73&gt;0,VLOOKUP($B73,Nevezés!$A$2:$J$450,7,FALSE),"")</f>
        <v>2012</v>
      </c>
      <c r="I73" s="86" t="str">
        <f>IF($B73&gt;0,VLOOKUP($B73,Nevezés!$A$2:$J$450,8,FALSE),"")</f>
        <v>Neszmély</v>
      </c>
      <c r="J73" s="86" t="str">
        <f>IF($B73&gt;0,VLOOKUP($B73,Nevezés!$A$2:$J$450,9,FALSE),"")</f>
        <v>száraz</v>
      </c>
      <c r="K73" s="86" t="str">
        <f>IF($B73&gt;0,VLOOKUP($B73,Nevezés!$A$2:$J$450,10,FALSE),"")</f>
        <v>fehér</v>
      </c>
      <c r="L73" s="87">
        <f>Pontozás6X5!B85</f>
        <v>4</v>
      </c>
      <c r="M73" s="88">
        <f>Pontozás6X5!C85</f>
        <v>17.6</v>
      </c>
      <c r="N73" s="88">
        <f>Pontozás6X5!D85</f>
        <v>18.5</v>
      </c>
      <c r="O73" s="88">
        <f>Pontozás6X5!E85</f>
        <v>17.7</v>
      </c>
      <c r="P73" s="88">
        <f>Pontozás6X5!F85</f>
        <v>17.5</v>
      </c>
      <c r="Q73" s="88">
        <f>Pontozás6X5!G85</f>
        <v>17.5</v>
      </c>
      <c r="R73" s="89">
        <f t="shared" si="5"/>
        <v>17.759999999999998</v>
      </c>
      <c r="S73" s="54" t="str">
        <f t="shared" si="3"/>
        <v>Ezüst</v>
      </c>
      <c r="T73"/>
    </row>
    <row r="74" spans="1:20" s="92" customFormat="1" ht="12.75" customHeight="1">
      <c r="A74" s="84">
        <f t="shared" si="4"/>
        <v>73</v>
      </c>
      <c r="B74" s="84">
        <f>Pontozás6X5!A182</f>
        <v>337</v>
      </c>
      <c r="C74" s="85">
        <f>IF($B74&gt;0,VLOOKUP($B74,Nevezés!$A$2:$J$450,2,FALSE),"")</f>
        <v>184</v>
      </c>
      <c r="D74" s="86" t="str">
        <f>IF($B74&gt;0,VLOOKUP($B74,Nevezés!$A$2:$J$450,3,FALSE),"")</f>
        <v>Babocsai Ervin</v>
      </c>
      <c r="E74" s="86" t="str">
        <f>IF($B74&gt;0,VLOOKUP($B74,Nevezés!$A$2:$J$450,4,FALSE),"")</f>
        <v>M.o.</v>
      </c>
      <c r="F74" s="86" t="str">
        <f>IF($B74&gt;0,VLOOKUP($B74,Nevezés!$A$2:$J$450,5,FALSE),"")</f>
        <v>Mogyorósbánya</v>
      </c>
      <c r="G74" s="86" t="str">
        <f>IF($B74&gt;0,VLOOKUP($B74,Nevezés!$A$2:$J$450,6,FALSE),"")</f>
        <v>Cabernet franc</v>
      </c>
      <c r="H74" s="86">
        <f>IF($B74&gt;0,VLOOKUP($B74,Nevezés!$A$2:$J$450,7,FALSE),"")</f>
        <v>2012</v>
      </c>
      <c r="I74" s="86" t="str">
        <f>IF($B74&gt;0,VLOOKUP($B74,Nevezés!$A$2:$J$450,8,FALSE),"")</f>
        <v>Gyöngyös</v>
      </c>
      <c r="J74" s="86" t="str">
        <f>IF($B74&gt;0,VLOOKUP($B74,Nevezés!$A$2:$J$450,9,FALSE),"")</f>
        <v>száraz</v>
      </c>
      <c r="K74" s="86" t="str">
        <f>IF($B74&gt;0,VLOOKUP($B74,Nevezés!$A$2:$J$450,10,FALSE),"")</f>
        <v>Vörös</v>
      </c>
      <c r="L74" s="87">
        <f>Pontozás6X5!B182</f>
        <v>1</v>
      </c>
      <c r="M74" s="88">
        <f>Pontozás6X5!C182</f>
        <v>17.6</v>
      </c>
      <c r="N74" s="88">
        <f>Pontozás6X5!D182</f>
        <v>18.4</v>
      </c>
      <c r="O74" s="88">
        <f>Pontozás6X5!E182</f>
        <v>17.9</v>
      </c>
      <c r="P74" s="88">
        <f>Pontozás6X5!F182</f>
        <v>17.8</v>
      </c>
      <c r="Q74" s="88">
        <f>Pontozás6X5!G182</f>
        <v>17</v>
      </c>
      <c r="R74" s="89">
        <f t="shared" si="5"/>
        <v>17.740000000000002</v>
      </c>
      <c r="S74" s="54" t="str">
        <f t="shared" si="3"/>
        <v>Ezüst</v>
      </c>
      <c r="T74"/>
    </row>
    <row r="75" spans="1:20" s="92" customFormat="1" ht="12.75" customHeight="1">
      <c r="A75" s="84">
        <f t="shared" si="4"/>
        <v>73</v>
      </c>
      <c r="B75" s="84">
        <f>Pontozás6X5!A193</f>
        <v>441</v>
      </c>
      <c r="C75" s="85">
        <f>IF($B75&gt;0,VLOOKUP($B75,Nevezés!$A$2:$J$450,2,FALSE),"")</f>
        <v>124</v>
      </c>
      <c r="D75" s="86" t="str">
        <f>IF($B75&gt;0,VLOOKUP($B75,Nevezés!$A$2:$J$450,3,FALSE),"")</f>
        <v>Scheller Henrik</v>
      </c>
      <c r="E75" s="86" t="str">
        <f>IF($B75&gt;0,VLOOKUP($B75,Nevezés!$A$2:$J$450,4,FALSE),"")</f>
        <v>M.o.</v>
      </c>
      <c r="F75" s="86" t="str">
        <f>IF($B75&gt;0,VLOOKUP($B75,Nevezés!$A$2:$J$450,5,FALSE),"")</f>
        <v>Pilisvörösvár</v>
      </c>
      <c r="G75" s="86" t="str">
        <f>IF($B75&gt;0,VLOOKUP($B75,Nevezés!$A$2:$J$450,6,FALSE),"")</f>
        <v>Merlot</v>
      </c>
      <c r="H75" s="86">
        <f>IF($B75&gt;0,VLOOKUP($B75,Nevezés!$A$2:$J$450,7,FALSE),"")</f>
        <v>2012</v>
      </c>
      <c r="I75" s="86" t="str">
        <f>IF($B75&gt;0,VLOOKUP($B75,Nevezés!$A$2:$J$450,8,FALSE),"")</f>
        <v>Eger</v>
      </c>
      <c r="J75" s="86" t="str">
        <f>IF($B75&gt;0,VLOOKUP($B75,Nevezés!$A$2:$J$450,9,FALSE),"")</f>
        <v>száraz</v>
      </c>
      <c r="K75" s="86" t="str">
        <f>IF($B75&gt;0,VLOOKUP($B75,Nevezés!$A$2:$J$450,10,FALSE),"")</f>
        <v>vörös</v>
      </c>
      <c r="L75" s="87">
        <f>Pontozás6X5!B193</f>
        <v>3</v>
      </c>
      <c r="M75" s="88">
        <f>Pontozás6X5!C193</f>
        <v>17</v>
      </c>
      <c r="N75" s="88">
        <f>Pontozás6X5!D193</f>
        <v>17.5</v>
      </c>
      <c r="O75" s="88">
        <f>Pontozás6X5!E193</f>
        <v>18.6</v>
      </c>
      <c r="P75" s="88">
        <f>Pontozás6X5!F193</f>
        <v>18.3</v>
      </c>
      <c r="Q75" s="88">
        <f>Pontozás6X5!G193</f>
        <v>17.3</v>
      </c>
      <c r="R75" s="89">
        <f t="shared" si="5"/>
        <v>17.740000000000002</v>
      </c>
      <c r="S75" s="54" t="str">
        <f t="shared" si="3"/>
        <v>Ezüst</v>
      </c>
      <c r="T75"/>
    </row>
    <row r="76" spans="1:20" s="92" customFormat="1" ht="12.75" customHeight="1">
      <c r="A76" s="84">
        <f t="shared" si="4"/>
        <v>73</v>
      </c>
      <c r="B76" s="84">
        <f>Pontozás6X5!A125</f>
        <v>421</v>
      </c>
      <c r="C76" s="85">
        <f>IF($B76&gt;0,VLOOKUP($B76,Nevezés!$A$2:$J$450,2,FALSE),"")</f>
        <v>127</v>
      </c>
      <c r="D76" s="86" t="str">
        <f>IF($B76&gt;0,VLOOKUP($B76,Nevezés!$A$2:$J$450,3,FALSE),"")</f>
        <v>Solymosi Attila</v>
      </c>
      <c r="E76" s="86" t="str">
        <f>IF($B76&gt;0,VLOOKUP($B76,Nevezés!$A$2:$J$450,4,FALSE),"")</f>
        <v>M.o.</v>
      </c>
      <c r="F76" s="86" t="str">
        <f>IF($B76&gt;0,VLOOKUP($B76,Nevezés!$A$2:$J$450,5,FALSE),"")</f>
        <v>Pilisvörösvár</v>
      </c>
      <c r="G76" s="86" t="str">
        <f>IF($B76&gt;0,VLOOKUP($B76,Nevezés!$A$2:$J$450,6,FALSE),"")</f>
        <v>Sauvignon blanc</v>
      </c>
      <c r="H76" s="86">
        <f>IF($B76&gt;0,VLOOKUP($B76,Nevezés!$A$2:$J$450,7,FALSE),"")</f>
        <v>2012</v>
      </c>
      <c r="I76" s="86" t="str">
        <f>IF($B76&gt;0,VLOOKUP($B76,Nevezés!$A$2:$J$450,8,FALSE),"")</f>
        <v>Abasár</v>
      </c>
      <c r="J76" s="86" t="str">
        <f>IF($B76&gt;0,VLOOKUP($B76,Nevezés!$A$2:$J$450,9,FALSE),"")</f>
        <v>száraz</v>
      </c>
      <c r="K76" s="86" t="str">
        <f>IF($B76&gt;0,VLOOKUP($B76,Nevezés!$A$2:$J$450,10,FALSE),"")</f>
        <v>fehér</v>
      </c>
      <c r="L76" s="87">
        <f>Pontozás6X5!B125</f>
        <v>2</v>
      </c>
      <c r="M76" s="88">
        <f>Pontozás6X5!C125</f>
        <v>17.7</v>
      </c>
      <c r="N76" s="88">
        <f>Pontozás6X5!D125</f>
        <v>17.8</v>
      </c>
      <c r="O76" s="88">
        <f>Pontozás6X5!E125</f>
        <v>18.4</v>
      </c>
      <c r="P76" s="88">
        <f>Pontozás6X5!F125</f>
        <v>17.3</v>
      </c>
      <c r="Q76" s="88">
        <f>Pontozás6X5!G125</f>
        <v>17.5</v>
      </c>
      <c r="R76" s="89">
        <f t="shared" si="5"/>
        <v>17.740000000000002</v>
      </c>
      <c r="S76" s="54" t="str">
        <f aca="true" t="shared" si="6" ref="S76:S139">IF(R76&gt;=19.51,"Nagy arany",IF(R76&gt;=18.51,"Arany",IF(R76&gt;=17.51,"Ezüst",IF(R76&gt;=16.51,"Bronz",IF(R76&gt;=16.01,"Oklevél"," ")))))</f>
        <v>Ezüst</v>
      </c>
      <c r="T76"/>
    </row>
    <row r="77" spans="1:20" s="92" customFormat="1" ht="12.75" customHeight="1">
      <c r="A77" s="84">
        <f t="shared" si="4"/>
        <v>73</v>
      </c>
      <c r="B77" s="84">
        <f>Pontozás6X5!A105</f>
        <v>324</v>
      </c>
      <c r="C77" s="85">
        <f>IF($B77&gt;0,VLOOKUP($B77,Nevezés!$A$2:$J$450,2,FALSE),"")</f>
        <v>179</v>
      </c>
      <c r="D77" s="86" t="str">
        <f>IF($B77&gt;0,VLOOKUP($B77,Nevezés!$A$2:$J$450,3,FALSE),"")</f>
        <v>Csudai Róbert</v>
      </c>
      <c r="E77" s="86" t="str">
        <f>IF($B77&gt;0,VLOOKUP($B77,Nevezés!$A$2:$J$450,4,FALSE),"")</f>
        <v>Szlovákia</v>
      </c>
      <c r="F77" s="86" t="str">
        <f>IF($B77&gt;0,VLOOKUP($B77,Nevezés!$A$2:$J$450,5,FALSE),"")</f>
        <v>Lekér</v>
      </c>
      <c r="G77" s="86" t="str">
        <f>IF($B77&gt;0,VLOOKUP($B77,Nevezés!$A$2:$J$450,6,FALSE),"")</f>
        <v>Piros tramini</v>
      </c>
      <c r="H77" s="86">
        <f>IF($B77&gt;0,VLOOKUP($B77,Nevezés!$A$2:$J$450,7,FALSE),"")</f>
        <v>2012</v>
      </c>
      <c r="I77" s="86" t="str">
        <f>IF($B77&gt;0,VLOOKUP($B77,Nevezés!$A$2:$J$450,8,FALSE),"")</f>
        <v>Kéménd</v>
      </c>
      <c r="J77" s="86" t="str">
        <f>IF($B77&gt;0,VLOOKUP($B77,Nevezés!$A$2:$J$450,9,FALSE),"")</f>
        <v>száraz</v>
      </c>
      <c r="K77" s="86" t="str">
        <f>IF($B77&gt;0,VLOOKUP($B77,Nevezés!$A$2:$J$450,10,FALSE),"")</f>
        <v>fehér</v>
      </c>
      <c r="L77" s="87">
        <f>Pontozás6X5!B105</f>
        <v>1</v>
      </c>
      <c r="M77" s="88">
        <f>Pontozás6X5!C105</f>
        <v>19</v>
      </c>
      <c r="N77" s="88">
        <f>Pontozás6X5!D105</f>
        <v>17.6</v>
      </c>
      <c r="O77" s="88">
        <f>Pontozás6X5!E105</f>
        <v>17.3</v>
      </c>
      <c r="P77" s="88">
        <f>Pontozás6X5!F105</f>
        <v>18</v>
      </c>
      <c r="Q77" s="88">
        <f>Pontozás6X5!G105</f>
        <v>16.8</v>
      </c>
      <c r="R77" s="89">
        <f t="shared" si="5"/>
        <v>17.740000000000002</v>
      </c>
      <c r="S77" s="54" t="str">
        <f t="shared" si="6"/>
        <v>Ezüst</v>
      </c>
      <c r="T77"/>
    </row>
    <row r="78" spans="1:20" s="92" customFormat="1" ht="12.75" customHeight="1">
      <c r="A78" s="84">
        <f t="shared" si="4"/>
        <v>77</v>
      </c>
      <c r="B78" s="84">
        <f>Pontozás6X5!A65</f>
        <v>408</v>
      </c>
      <c r="C78" s="85">
        <f>IF($B78&gt;0,VLOOKUP($B78,Nevezés!$A$2:$J$450,2,FALSE),"")</f>
        <v>11</v>
      </c>
      <c r="D78" s="86" t="str">
        <f>IF($B78&gt;0,VLOOKUP($B78,Nevezés!$A$2:$J$450,3,FALSE),"")</f>
        <v>Kollár Sándor</v>
      </c>
      <c r="E78" s="86" t="str">
        <f>IF($B78&gt;0,VLOOKUP($B78,Nevezés!$A$2:$J$450,4,FALSE),"")</f>
        <v>M.o.</v>
      </c>
      <c r="F78" s="86" t="str">
        <f>IF($B78&gt;0,VLOOKUP($B78,Nevezés!$A$2:$J$450,5,FALSE),"")</f>
        <v>Sárisáp</v>
      </c>
      <c r="G78" s="86" t="str">
        <f>IF($B78&gt;0,VLOOKUP($B78,Nevezés!$A$2:$J$450,6,FALSE),"")</f>
        <v>Rizlingszilváni</v>
      </c>
      <c r="H78" s="86">
        <f>IF($B78&gt;0,VLOOKUP($B78,Nevezés!$A$2:$J$450,7,FALSE),"")</f>
        <v>2012</v>
      </c>
      <c r="I78" s="86" t="str">
        <f>IF($B78&gt;0,VLOOKUP($B78,Nevezés!$A$2:$J$450,8,FALSE),"")</f>
        <v>Dunaszentmiklós</v>
      </c>
      <c r="J78" s="86" t="str">
        <f>IF($B78&gt;0,VLOOKUP($B78,Nevezés!$A$2:$J$450,9,FALSE),"")</f>
        <v>száraz</v>
      </c>
      <c r="K78" s="86" t="str">
        <f>IF($B78&gt;0,VLOOKUP($B78,Nevezés!$A$2:$J$450,10,FALSE),"")</f>
        <v>fehér</v>
      </c>
      <c r="L78" s="87">
        <f>Pontozás6X5!B65</f>
        <v>2</v>
      </c>
      <c r="M78" s="88">
        <f>Pontozás6X5!C65</f>
        <v>17.5</v>
      </c>
      <c r="N78" s="88">
        <f>Pontozás6X5!D65</f>
        <v>17.4</v>
      </c>
      <c r="O78" s="88">
        <f>Pontozás6X5!E65</f>
        <v>17.4</v>
      </c>
      <c r="P78" s="88">
        <f>Pontozás6X5!F65</f>
        <v>18.4</v>
      </c>
      <c r="Q78" s="88">
        <f>Pontozás6X5!G65</f>
        <v>18</v>
      </c>
      <c r="R78" s="89">
        <f t="shared" si="5"/>
        <v>17.74</v>
      </c>
      <c r="S78" s="54" t="str">
        <f t="shared" si="6"/>
        <v>Ezüst</v>
      </c>
      <c r="T78"/>
    </row>
    <row r="79" spans="1:19" ht="12.75">
      <c r="A79" s="84">
        <f t="shared" si="4"/>
        <v>78</v>
      </c>
      <c r="B79" s="84">
        <f>Pontozás6X5!A138</f>
        <v>629</v>
      </c>
      <c r="C79" s="85">
        <f>IF($B79&gt;0,VLOOKUP($B79,Nevezés!$A$2:$J$450,2,FALSE),"")</f>
        <v>128</v>
      </c>
      <c r="D79" s="86" t="str">
        <f>IF($B79&gt;0,VLOOKUP($B79,Nevezés!$A$2:$J$450,3,FALSE),"")</f>
        <v>Solymosi Attila</v>
      </c>
      <c r="E79" s="86" t="str">
        <f>IF($B79&gt;0,VLOOKUP($B79,Nevezés!$A$2:$J$450,4,FALSE),"")</f>
        <v>M.o.</v>
      </c>
      <c r="F79" s="86" t="str">
        <f>IF($B79&gt;0,VLOOKUP($B79,Nevezés!$A$2:$J$450,5,FALSE),"")</f>
        <v>Pilisvörösvár</v>
      </c>
      <c r="G79" s="86" t="str">
        <f>IF($B79&gt;0,VLOOKUP($B79,Nevezés!$A$2:$J$450,6,FALSE),"")</f>
        <v>Cabernet sauvignon</v>
      </c>
      <c r="H79" s="86">
        <f>IF($B79&gt;0,VLOOKUP($B79,Nevezés!$A$2:$J$450,7,FALSE),"")</f>
        <v>2012</v>
      </c>
      <c r="I79" s="86" t="str">
        <f>IF($B79&gt;0,VLOOKUP($B79,Nevezés!$A$2:$J$450,8,FALSE),"")</f>
        <v>Eger</v>
      </c>
      <c r="J79" s="86" t="str">
        <f>IF($B79&gt;0,VLOOKUP($B79,Nevezés!$A$2:$J$450,9,FALSE),"")</f>
        <v>száraz</v>
      </c>
      <c r="K79" s="86" t="str">
        <f>IF($B79&gt;0,VLOOKUP($B79,Nevezés!$A$2:$J$450,10,FALSE),"")</f>
        <v>rose</v>
      </c>
      <c r="L79" s="87">
        <f>Pontozás6X5!B138</f>
        <v>4</v>
      </c>
      <c r="M79" s="88">
        <f>Pontozás6X5!C138</f>
        <v>17.6</v>
      </c>
      <c r="N79" s="88">
        <f>Pontozás6X5!D138</f>
        <v>18</v>
      </c>
      <c r="O79" s="88">
        <f>Pontozás6X5!E138</f>
        <v>17</v>
      </c>
      <c r="P79" s="88">
        <f>Pontozás6X5!F138</f>
        <v>18</v>
      </c>
      <c r="Q79" s="88">
        <f>Pontozás6X5!G138</f>
        <v>18</v>
      </c>
      <c r="R79" s="89">
        <f t="shared" si="5"/>
        <v>17.72</v>
      </c>
      <c r="S79" s="54" t="str">
        <f t="shared" si="6"/>
        <v>Ezüst</v>
      </c>
    </row>
    <row r="80" spans="1:20" s="92" customFormat="1" ht="12.75" customHeight="1">
      <c r="A80" s="84">
        <f t="shared" si="4"/>
        <v>78</v>
      </c>
      <c r="B80" s="84">
        <f>Pontozás6X5!A141</f>
        <v>532</v>
      </c>
      <c r="C80" s="85">
        <f>IF($B80&gt;0,VLOOKUP($B80,Nevezés!$A$2:$J$450,2,FALSE),"")</f>
        <v>79</v>
      </c>
      <c r="D80" s="86" t="str">
        <f>IF($B80&gt;0,VLOOKUP($B80,Nevezés!$A$2:$J$450,3,FALSE),"")</f>
        <v>Streda Károly</v>
      </c>
      <c r="E80" s="86" t="str">
        <f>IF($B80&gt;0,VLOOKUP($B80,Nevezés!$A$2:$J$450,4,FALSE),"")</f>
        <v>Szlovákia</v>
      </c>
      <c r="F80" s="86" t="str">
        <f>IF($B80&gt;0,VLOOKUP($B80,Nevezés!$A$2:$J$450,5,FALSE),"")</f>
        <v>Farnad</v>
      </c>
      <c r="G80" s="86" t="str">
        <f>IF($B80&gt;0,VLOOKUP($B80,Nevezés!$A$2:$J$450,6,FALSE),"")</f>
        <v>Dunaj rose</v>
      </c>
      <c r="H80" s="86">
        <f>IF($B80&gt;0,VLOOKUP($B80,Nevezés!$A$2:$J$450,7,FALSE),"")</f>
        <v>2012</v>
      </c>
      <c r="I80" s="86" t="str">
        <f>IF($B80&gt;0,VLOOKUP($B80,Nevezés!$A$2:$J$450,8,FALSE),"")</f>
        <v>Farnad</v>
      </c>
      <c r="J80" s="86" t="str">
        <f>IF($B80&gt;0,VLOOKUP($B80,Nevezés!$A$2:$J$450,9,FALSE),"")</f>
        <v>száraz</v>
      </c>
      <c r="K80" s="86" t="str">
        <f>IF($B80&gt;0,VLOOKUP($B80,Nevezés!$A$2:$J$450,10,FALSE),"")</f>
        <v>rose</v>
      </c>
      <c r="L80" s="87">
        <f>Pontozás6X5!B141</f>
        <v>3</v>
      </c>
      <c r="M80" s="88">
        <f>Pontozás6X5!C141</f>
        <v>17.5</v>
      </c>
      <c r="N80" s="88">
        <f>Pontozás6X5!D141</f>
        <v>18</v>
      </c>
      <c r="O80" s="88">
        <f>Pontozás6X5!E141</f>
        <v>18.5</v>
      </c>
      <c r="P80" s="88">
        <f>Pontozás6X5!F141</f>
        <v>17</v>
      </c>
      <c r="Q80" s="88">
        <f>Pontozás6X5!G141</f>
        <v>17.6</v>
      </c>
      <c r="R80" s="89">
        <f t="shared" si="5"/>
        <v>17.72</v>
      </c>
      <c r="S80" s="54" t="str">
        <f t="shared" si="6"/>
        <v>Ezüst</v>
      </c>
      <c r="T80"/>
    </row>
    <row r="81" spans="1:20" s="92" customFormat="1" ht="12.75" customHeight="1">
      <c r="A81" s="84">
        <f t="shared" si="4"/>
        <v>80</v>
      </c>
      <c r="B81" s="84">
        <f>Pontozás6X5!A209</f>
        <v>742</v>
      </c>
      <c r="C81" s="85">
        <f>IF($B81&gt;0,VLOOKUP($B81,Nevezés!$A$2:$J$450,2,FALSE),"")</f>
        <v>160</v>
      </c>
      <c r="D81" s="86" t="str">
        <f>IF($B81&gt;0,VLOOKUP($B81,Nevezés!$A$2:$J$450,3,FALSE),"")</f>
        <v>Buglos János</v>
      </c>
      <c r="E81" s="86" t="str">
        <f>IF($B81&gt;0,VLOOKUP($B81,Nevezés!$A$2:$J$450,4,FALSE),"")</f>
        <v>Szlovákia</v>
      </c>
      <c r="F81" s="86" t="str">
        <f>IF($B81&gt;0,VLOOKUP($B81,Nevezés!$A$2:$J$450,5,FALSE),"")</f>
        <v>Ebed</v>
      </c>
      <c r="G81" s="86" t="str">
        <f>IF($B81&gt;0,VLOOKUP($B81,Nevezés!$A$2:$J$450,6,FALSE),"")</f>
        <v>Cabernet sauvignon</v>
      </c>
      <c r="H81" s="86">
        <f>IF($B81&gt;0,VLOOKUP($B81,Nevezés!$A$2:$J$450,7,FALSE),"")</f>
        <v>2012</v>
      </c>
      <c r="I81" s="86" t="str">
        <f>IF($B81&gt;0,VLOOKUP($B81,Nevezés!$A$2:$J$450,8,FALSE),"")</f>
        <v>Ebed</v>
      </c>
      <c r="J81" s="86" t="str">
        <f>IF($B81&gt;0,VLOOKUP($B81,Nevezés!$A$2:$J$450,9,FALSE),"")</f>
        <v>száraz</v>
      </c>
      <c r="K81" s="86" t="str">
        <f>IF($B81&gt;0,VLOOKUP($B81,Nevezés!$A$2:$J$450,10,FALSE),"")</f>
        <v>vörös</v>
      </c>
      <c r="L81" s="87">
        <f>Pontozás6X5!B209</f>
        <v>5</v>
      </c>
      <c r="M81" s="88">
        <f>Pontozás6X5!C209</f>
        <v>17.7</v>
      </c>
      <c r="N81" s="88">
        <f>Pontozás6X5!D209</f>
        <v>17.8</v>
      </c>
      <c r="O81" s="88">
        <f>Pontozás6X5!E209</f>
        <v>17.7</v>
      </c>
      <c r="P81" s="88">
        <f>Pontozás6X5!F209</f>
        <v>17.5</v>
      </c>
      <c r="Q81" s="88">
        <f>Pontozás6X5!G209</f>
        <v>17.7</v>
      </c>
      <c r="R81" s="89">
        <f t="shared" si="5"/>
        <v>17.68</v>
      </c>
      <c r="S81" s="54" t="str">
        <f t="shared" si="6"/>
        <v>Ezüst</v>
      </c>
      <c r="T81"/>
    </row>
    <row r="82" spans="1:20" s="92" customFormat="1" ht="12.75" customHeight="1">
      <c r="A82" s="84">
        <f t="shared" si="4"/>
        <v>81</v>
      </c>
      <c r="B82" s="84">
        <f>Pontozás6X5!A131</f>
        <v>528</v>
      </c>
      <c r="C82" s="85">
        <f>IF($B82&gt;0,VLOOKUP($B82,Nevezés!$A$2:$J$450,2,FALSE),"")</f>
        <v>210</v>
      </c>
      <c r="D82" s="86" t="str">
        <f>IF($B82&gt;0,VLOOKUP($B82,Nevezés!$A$2:$J$450,3,FALSE),"")</f>
        <v>Gáll József</v>
      </c>
      <c r="E82" s="86" t="str">
        <f>IF($B82&gt;0,VLOOKUP($B82,Nevezés!$A$2:$J$450,4,FALSE),"")</f>
        <v>M.o.</v>
      </c>
      <c r="F82" s="86" t="str">
        <f>IF($B82&gt;0,VLOOKUP($B82,Nevezés!$A$2:$J$450,5,FALSE),"")</f>
        <v>Piliscsaba</v>
      </c>
      <c r="G82" s="86" t="str">
        <f>IF($B82&gt;0,VLOOKUP($B82,Nevezés!$A$2:$J$450,6,FALSE),"")</f>
        <v>Kékfrankos</v>
      </c>
      <c r="H82" s="86">
        <f>IF($B82&gt;0,VLOOKUP($B82,Nevezés!$A$2:$J$450,7,FALSE),"")</f>
        <v>2012</v>
      </c>
      <c r="I82" s="86" t="str">
        <f>IF($B82&gt;0,VLOOKUP($B82,Nevezés!$A$2:$J$450,8,FALSE),"")</f>
        <v>Noszvaj</v>
      </c>
      <c r="J82" s="86" t="str">
        <f>IF($B82&gt;0,VLOOKUP($B82,Nevezés!$A$2:$J$450,9,FALSE),"")</f>
        <v>félszáraz</v>
      </c>
      <c r="K82" s="86" t="str">
        <f>IF($B82&gt;0,VLOOKUP($B82,Nevezés!$A$2:$J$450,10,FALSE),"")</f>
        <v>rose</v>
      </c>
      <c r="L82" s="87">
        <f>Pontozás6X5!B131</f>
        <v>3</v>
      </c>
      <c r="M82" s="88">
        <f>Pontozás6X5!C131</f>
        <v>17.6</v>
      </c>
      <c r="N82" s="88">
        <f>Pontozás6X5!D131</f>
        <v>17.8</v>
      </c>
      <c r="O82" s="88">
        <f>Pontozás6X5!E131</f>
        <v>18.5</v>
      </c>
      <c r="P82" s="88">
        <f>Pontozás6X5!F131</f>
        <v>17</v>
      </c>
      <c r="Q82" s="88">
        <f>Pontozás6X5!G131</f>
        <v>17.4</v>
      </c>
      <c r="R82" s="89">
        <f t="shared" si="5"/>
        <v>17.660000000000004</v>
      </c>
      <c r="S82" s="54" t="str">
        <f t="shared" si="6"/>
        <v>Ezüst</v>
      </c>
      <c r="T82"/>
    </row>
    <row r="83" spans="1:20" s="92" customFormat="1" ht="12.75" customHeight="1">
      <c r="A83" s="84">
        <f t="shared" si="4"/>
        <v>81</v>
      </c>
      <c r="B83" s="84">
        <f>Pontozás6X5!A217</f>
        <v>433</v>
      </c>
      <c r="C83" s="85">
        <f>IF($B83&gt;0,VLOOKUP($B83,Nevezés!$A$2:$J$450,2,FALSE),"")</f>
        <v>149</v>
      </c>
      <c r="D83" s="86" t="str">
        <f>IF($B83&gt;0,VLOOKUP($B83,Nevezés!$A$2:$J$450,3,FALSE),"")</f>
        <v>Hóka-Kőműves</v>
      </c>
      <c r="E83" s="86" t="str">
        <f>IF($B83&gt;0,VLOOKUP($B83,Nevezés!$A$2:$J$450,4,FALSE),"")</f>
        <v>Szlovákia</v>
      </c>
      <c r="F83" s="86" t="str">
        <f>IF($B83&gt;0,VLOOKUP($B83,Nevezés!$A$2:$J$450,5,FALSE),"")</f>
        <v>Köbölkút</v>
      </c>
      <c r="G83" s="86" t="str">
        <f>IF($B83&gt;0,VLOOKUP($B83,Nevezés!$A$2:$J$450,6,FALSE),"")</f>
        <v>Szentlőrinci</v>
      </c>
      <c r="H83" s="86">
        <f>IF($B83&gt;0,VLOOKUP($B83,Nevezés!$A$2:$J$450,7,FALSE),"")</f>
        <v>2012</v>
      </c>
      <c r="I83" s="86" t="str">
        <f>IF($B83&gt;0,VLOOKUP($B83,Nevezés!$A$2:$J$450,8,FALSE),"")</f>
        <v>Köbölkút</v>
      </c>
      <c r="J83" s="86" t="str">
        <f>IF($B83&gt;0,VLOOKUP($B83,Nevezés!$A$2:$J$450,9,FALSE),"")</f>
        <v>száraz</v>
      </c>
      <c r="K83" s="86" t="str">
        <f>IF($B83&gt;0,VLOOKUP($B83,Nevezés!$A$2:$J$450,10,FALSE),"")</f>
        <v>vörös</v>
      </c>
      <c r="L83" s="87">
        <f>Pontozás6X5!B217</f>
        <v>2</v>
      </c>
      <c r="M83" s="88">
        <f>Pontozás6X5!C217</f>
        <v>16.4</v>
      </c>
      <c r="N83" s="88">
        <f>Pontozás6X5!D217</f>
        <v>17.8</v>
      </c>
      <c r="O83" s="88">
        <f>Pontozás6X5!E217</f>
        <v>17.9</v>
      </c>
      <c r="P83" s="88">
        <f>Pontozás6X5!F217</f>
        <v>18.8</v>
      </c>
      <c r="Q83" s="88">
        <f>Pontozás6X5!G217</f>
        <v>17.4</v>
      </c>
      <c r="R83" s="89">
        <f t="shared" si="5"/>
        <v>17.660000000000004</v>
      </c>
      <c r="S83" s="54" t="str">
        <f t="shared" si="6"/>
        <v>Ezüst</v>
      </c>
      <c r="T83"/>
    </row>
    <row r="84" spans="1:20" s="92" customFormat="1" ht="12.75" customHeight="1">
      <c r="A84" s="84">
        <f t="shared" si="4"/>
        <v>83</v>
      </c>
      <c r="B84" s="84">
        <f>Pontozás6X5!A75</f>
        <v>617</v>
      </c>
      <c r="C84" s="85">
        <f>IF($B84&gt;0,VLOOKUP($B84,Nevezés!$A$2:$J$450,2,FALSE),"")</f>
        <v>226</v>
      </c>
      <c r="D84" s="86" t="str">
        <f>IF($B84&gt;0,VLOOKUP($B84,Nevezés!$A$2:$J$450,3,FALSE),"")</f>
        <v>Nyergesi Rezső</v>
      </c>
      <c r="E84" s="86" t="str">
        <f>IF($B84&gt;0,VLOOKUP($B84,Nevezés!$A$2:$J$450,4,FALSE),"")</f>
        <v>M.o.</v>
      </c>
      <c r="F84" s="86" t="str">
        <f>IF($B84&gt;0,VLOOKUP($B84,Nevezés!$A$2:$J$450,5,FALSE),"")</f>
        <v>Nyergesújfalu</v>
      </c>
      <c r="G84" s="86" t="str">
        <f>IF($B84&gt;0,VLOOKUP($B84,Nevezés!$A$2:$J$450,6,FALSE),"")</f>
        <v>Királyleányka</v>
      </c>
      <c r="H84" s="86">
        <f>IF($B84&gt;0,VLOOKUP($B84,Nevezés!$A$2:$J$450,7,FALSE),"")</f>
        <v>2012</v>
      </c>
      <c r="I84" s="86" t="str">
        <f>IF($B84&gt;0,VLOOKUP($B84,Nevezés!$A$2:$J$450,8,FALSE),"")</f>
        <v>Nyergesújfalu</v>
      </c>
      <c r="J84" s="86" t="str">
        <f>IF($B84&gt;0,VLOOKUP($B84,Nevezés!$A$2:$J$450,9,FALSE),"")</f>
        <v>száraz</v>
      </c>
      <c r="K84" s="86" t="str">
        <f>IF($B84&gt;0,VLOOKUP($B84,Nevezés!$A$2:$J$450,10,FALSE),"")</f>
        <v>fehér</v>
      </c>
      <c r="L84" s="87">
        <f>Pontozás6X5!B75</f>
        <v>4</v>
      </c>
      <c r="M84" s="88">
        <f>Pontozás6X5!C75</f>
        <v>16.6</v>
      </c>
      <c r="N84" s="88">
        <f>Pontozás6X5!D75</f>
        <v>18.5</v>
      </c>
      <c r="O84" s="88">
        <f>Pontozás6X5!E75</f>
        <v>16.7</v>
      </c>
      <c r="P84" s="88">
        <f>Pontozás6X5!F75</f>
        <v>18.5</v>
      </c>
      <c r="Q84" s="88">
        <f>Pontozás6X5!G75</f>
        <v>18</v>
      </c>
      <c r="R84" s="89">
        <f t="shared" si="5"/>
        <v>17.66</v>
      </c>
      <c r="S84" s="54" t="str">
        <f t="shared" si="6"/>
        <v>Ezüst</v>
      </c>
      <c r="T84"/>
    </row>
    <row r="85" spans="1:20" s="92" customFormat="1" ht="12.75" customHeight="1">
      <c r="A85" s="84">
        <f t="shared" si="4"/>
        <v>84</v>
      </c>
      <c r="B85" s="84">
        <f>Pontozás6X5!A100</f>
        <v>321</v>
      </c>
      <c r="C85" s="85">
        <f>IF($B85&gt;0,VLOOKUP($B85,Nevezés!$A$2:$J$450,2,FALSE),"")</f>
        <v>158</v>
      </c>
      <c r="D85" s="86" t="str">
        <f>IF($B85&gt;0,VLOOKUP($B85,Nevezés!$A$2:$J$450,3,FALSE),"")</f>
        <v>Révész család</v>
      </c>
      <c r="E85" s="86" t="str">
        <f>IF($B85&gt;0,VLOOKUP($B85,Nevezés!$A$2:$J$450,4,FALSE),"")</f>
        <v>Szlovákia</v>
      </c>
      <c r="F85" s="86" t="str">
        <f>IF($B85&gt;0,VLOOKUP($B85,Nevezés!$A$2:$J$450,5,FALSE),"")</f>
        <v>Ebed</v>
      </c>
      <c r="G85" s="86" t="str">
        <f>IF($B85&gt;0,VLOOKUP($B85,Nevezés!$A$2:$J$450,6,FALSE),"")</f>
        <v>Sauvignon blanc</v>
      </c>
      <c r="H85" s="86">
        <f>IF($B85&gt;0,VLOOKUP($B85,Nevezés!$A$2:$J$450,7,FALSE),"")</f>
        <v>2012</v>
      </c>
      <c r="I85" s="86" t="str">
        <f>IF($B85&gt;0,VLOOKUP($B85,Nevezés!$A$2:$J$450,8,FALSE),"")</f>
        <v>Ebed</v>
      </c>
      <c r="J85" s="86" t="str">
        <f>IF($B85&gt;0,VLOOKUP($B85,Nevezés!$A$2:$J$450,9,FALSE),"")</f>
        <v>száraz</v>
      </c>
      <c r="K85" s="86" t="str">
        <f>IF($B85&gt;0,VLOOKUP($B85,Nevezés!$A$2:$J$450,10,FALSE),"")</f>
        <v>fehér</v>
      </c>
      <c r="L85" s="87">
        <f>Pontozás6X5!B100</f>
        <v>1</v>
      </c>
      <c r="M85" s="88">
        <f>Pontozás6X5!C100</f>
        <v>17.7</v>
      </c>
      <c r="N85" s="88">
        <f>Pontozás6X5!D100</f>
        <v>17.6</v>
      </c>
      <c r="O85" s="88">
        <f>Pontozás6X5!E100</f>
        <v>17.4</v>
      </c>
      <c r="P85" s="88">
        <f>Pontozás6X5!F100</f>
        <v>17.8</v>
      </c>
      <c r="Q85" s="88">
        <f>Pontozás6X5!G100</f>
        <v>17.6</v>
      </c>
      <c r="R85" s="89">
        <f t="shared" si="5"/>
        <v>17.619999999999997</v>
      </c>
      <c r="S85" s="54" t="str">
        <f t="shared" si="6"/>
        <v>Ezüst</v>
      </c>
      <c r="T85"/>
    </row>
    <row r="86" spans="1:20" s="92" customFormat="1" ht="12.75" customHeight="1">
      <c r="A86" s="84">
        <f t="shared" si="4"/>
        <v>85</v>
      </c>
      <c r="B86" s="84">
        <f>Pontozás6X5!A160</f>
        <v>731</v>
      </c>
      <c r="C86" s="85">
        <f>IF($B86&gt;0,VLOOKUP($B86,Nevezés!$A$2:$J$450,2,FALSE),"")</f>
        <v>175</v>
      </c>
      <c r="D86" s="86" t="str">
        <f>IF($B86&gt;0,VLOOKUP($B86,Nevezés!$A$2:$J$450,3,FALSE),"")</f>
        <v>Balogh János</v>
      </c>
      <c r="E86" s="86" t="str">
        <f>IF($B86&gt;0,VLOOKUP($B86,Nevezés!$A$2:$J$450,4,FALSE),"")</f>
        <v>M.o.</v>
      </c>
      <c r="F86" s="86" t="str">
        <f>IF($B86&gt;0,VLOOKUP($B86,Nevezés!$A$2:$J$450,5,FALSE),"")</f>
        <v>Sárisáp</v>
      </c>
      <c r="G86" s="86" t="str">
        <f>IF($B86&gt;0,VLOOKUP($B86,Nevezés!$A$2:$J$450,6,FALSE),"")</f>
        <v>Zweigelt</v>
      </c>
      <c r="H86" s="86">
        <f>IF($B86&gt;0,VLOOKUP($B86,Nevezés!$A$2:$J$450,7,FALSE),"")</f>
        <v>2012</v>
      </c>
      <c r="I86" s="86" t="str">
        <f>IF($B86&gt;0,VLOOKUP($B86,Nevezés!$A$2:$J$450,8,FALSE),"")</f>
        <v>Eger</v>
      </c>
      <c r="J86" s="86" t="str">
        <f>IF($B86&gt;0,VLOOKUP($B86,Nevezés!$A$2:$J$450,9,FALSE),"")</f>
        <v>száraz</v>
      </c>
      <c r="K86" s="86" t="str">
        <f>IF($B86&gt;0,VLOOKUP($B86,Nevezés!$A$2:$J$450,10,FALSE),"")</f>
        <v>rose</v>
      </c>
      <c r="L86" s="87">
        <f>Pontozás6X5!B160</f>
        <v>5</v>
      </c>
      <c r="M86" s="88">
        <f>Pontozás6X5!C160</f>
        <v>17.5</v>
      </c>
      <c r="N86" s="88">
        <f>Pontozás6X5!D160</f>
        <v>17.5</v>
      </c>
      <c r="O86" s="88">
        <f>Pontozás6X5!E160</f>
        <v>17.8</v>
      </c>
      <c r="P86" s="88">
        <f>Pontozás6X5!F160</f>
        <v>17.2</v>
      </c>
      <c r="Q86" s="88">
        <f>Pontozás6X5!G160</f>
        <v>18</v>
      </c>
      <c r="R86" s="89">
        <f t="shared" si="5"/>
        <v>17.6</v>
      </c>
      <c r="S86" s="54" t="str">
        <f t="shared" si="6"/>
        <v>Ezüst</v>
      </c>
      <c r="T86"/>
    </row>
    <row r="87" spans="1:20" s="92" customFormat="1" ht="12.75" customHeight="1">
      <c r="A87" s="84">
        <f t="shared" si="4"/>
        <v>86</v>
      </c>
      <c r="B87" s="84">
        <f>Pontozás6X5!A74</f>
        <v>523</v>
      </c>
      <c r="C87" s="85">
        <f>IF($B87&gt;0,VLOOKUP($B87,Nevezés!$A$2:$J$450,2,FALSE),"")</f>
        <v>200</v>
      </c>
      <c r="D87" s="86" t="str">
        <f>IF($B87&gt;0,VLOOKUP($B87,Nevezés!$A$2:$J$450,3,FALSE),"")</f>
        <v>Huszár Károly</v>
      </c>
      <c r="E87" s="86" t="str">
        <f>IF($B87&gt;0,VLOOKUP($B87,Nevezés!$A$2:$J$450,4,FALSE),"")</f>
        <v>M.o.</v>
      </c>
      <c r="F87" s="86" t="str">
        <f>IF($B87&gt;0,VLOOKUP($B87,Nevezés!$A$2:$J$450,5,FALSE),"")</f>
        <v>Piliscsaba</v>
      </c>
      <c r="G87" s="86" t="str">
        <f>IF($B87&gt;0,VLOOKUP($B87,Nevezés!$A$2:$J$450,6,FALSE),"")</f>
        <v>Muskotály</v>
      </c>
      <c r="H87" s="86">
        <f>IF($B87&gt;0,VLOOKUP($B87,Nevezés!$A$2:$J$450,7,FALSE),"")</f>
        <v>2012</v>
      </c>
      <c r="I87" s="86" t="str">
        <f>IF($B87&gt;0,VLOOKUP($B87,Nevezés!$A$2:$J$450,8,FALSE),"")</f>
        <v>Neszmély</v>
      </c>
      <c r="J87" s="86" t="str">
        <f>IF($B87&gt;0,VLOOKUP($B87,Nevezés!$A$2:$J$450,9,FALSE),"")</f>
        <v>száraz</v>
      </c>
      <c r="K87" s="86" t="str">
        <f>IF($B87&gt;0,VLOOKUP($B87,Nevezés!$A$2:$J$450,10,FALSE),"")</f>
        <v>fehér</v>
      </c>
      <c r="L87" s="87">
        <f>Pontozás6X5!B74</f>
        <v>3</v>
      </c>
      <c r="M87" s="88">
        <f>Pontozás6X5!C74</f>
        <v>17.5</v>
      </c>
      <c r="N87" s="88">
        <f>Pontozás6X5!D74</f>
        <v>17.3</v>
      </c>
      <c r="O87" s="88">
        <f>Pontozás6X5!E74</f>
        <v>17.6</v>
      </c>
      <c r="P87" s="88">
        <f>Pontozás6X5!F74</f>
        <v>17.5</v>
      </c>
      <c r="Q87" s="88">
        <f>Pontozás6X5!G74</f>
        <v>18</v>
      </c>
      <c r="R87" s="89">
        <f t="shared" si="5"/>
        <v>17.580000000000002</v>
      </c>
      <c r="S87" s="54" t="str">
        <f t="shared" si="6"/>
        <v>Ezüst</v>
      </c>
      <c r="T87"/>
    </row>
    <row r="88" spans="1:20" s="92" customFormat="1" ht="12.75" customHeight="1">
      <c r="A88" s="84">
        <f t="shared" si="4"/>
        <v>86</v>
      </c>
      <c r="B88" s="84">
        <f>Pontozás6X5!A218</f>
        <v>344</v>
      </c>
      <c r="C88" s="85">
        <f>IF($B88&gt;0,VLOOKUP($B88,Nevezés!$A$2:$J$450,2,FALSE),"")</f>
        <v>125</v>
      </c>
      <c r="D88" s="86" t="str">
        <f>IF($B88&gt;0,VLOOKUP($B88,Nevezés!$A$2:$J$450,3,FALSE),"")</f>
        <v>Scheller Henrik</v>
      </c>
      <c r="E88" s="86" t="str">
        <f>IF($B88&gt;0,VLOOKUP($B88,Nevezés!$A$2:$J$450,4,FALSE),"")</f>
        <v>M.o.</v>
      </c>
      <c r="F88" s="86" t="str">
        <f>IF($B88&gt;0,VLOOKUP($B88,Nevezés!$A$2:$J$450,5,FALSE),"")</f>
        <v>Pilisvörösvár</v>
      </c>
      <c r="G88" s="86" t="str">
        <f>IF($B88&gt;0,VLOOKUP($B88,Nevezés!$A$2:$J$450,6,FALSE),"")</f>
        <v>Cabernet sauvignon</v>
      </c>
      <c r="H88" s="86">
        <f>IF($B88&gt;0,VLOOKUP($B88,Nevezés!$A$2:$J$450,7,FALSE),"")</f>
        <v>2011</v>
      </c>
      <c r="I88" s="86" t="str">
        <f>IF($B88&gt;0,VLOOKUP($B88,Nevezés!$A$2:$J$450,8,FALSE),"")</f>
        <v>Eger</v>
      </c>
      <c r="J88" s="86" t="str">
        <f>IF($B88&gt;0,VLOOKUP($B88,Nevezés!$A$2:$J$450,9,FALSE),"")</f>
        <v>száraz</v>
      </c>
      <c r="K88" s="86" t="str">
        <f>IF($B88&gt;0,VLOOKUP($B88,Nevezés!$A$2:$J$450,10,FALSE),"")</f>
        <v>vörös</v>
      </c>
      <c r="L88" s="87">
        <f>Pontozás6X5!B218</f>
        <v>1</v>
      </c>
      <c r="M88" s="88">
        <f>Pontozás6X5!C218</f>
        <v>17.7</v>
      </c>
      <c r="N88" s="88">
        <f>Pontozás6X5!D218</f>
        <v>17.6</v>
      </c>
      <c r="O88" s="88">
        <f>Pontozás6X5!E218</f>
        <v>17.8</v>
      </c>
      <c r="P88" s="88">
        <f>Pontozás6X5!F218</f>
        <v>18.2</v>
      </c>
      <c r="Q88" s="88">
        <f>Pontozás6X5!G218</f>
        <v>16.6</v>
      </c>
      <c r="R88" s="89">
        <f t="shared" si="5"/>
        <v>17.580000000000002</v>
      </c>
      <c r="S88" s="54" t="str">
        <f t="shared" si="6"/>
        <v>Ezüst</v>
      </c>
      <c r="T88"/>
    </row>
    <row r="89" spans="1:20" s="92" customFormat="1" ht="12.75" customHeight="1">
      <c r="A89" s="84">
        <f t="shared" si="4"/>
        <v>86</v>
      </c>
      <c r="B89" s="84">
        <f>Pontozás6X5!A231</f>
        <v>437</v>
      </c>
      <c r="C89" s="85">
        <f>IF($B89&gt;0,VLOOKUP($B89,Nevezés!$A$2:$J$450,2,FALSE),"")</f>
        <v>74</v>
      </c>
      <c r="D89" s="86" t="str">
        <f>IF($B89&gt;0,VLOOKUP($B89,Nevezés!$A$2:$J$450,3,FALSE),"")</f>
        <v>Vrábel Péter</v>
      </c>
      <c r="E89" s="86" t="str">
        <f>IF($B89&gt;0,VLOOKUP($B89,Nevezés!$A$2:$J$450,4,FALSE),"")</f>
        <v>Szlovákia</v>
      </c>
      <c r="F89" s="86" t="str">
        <f>IF($B89&gt;0,VLOOKUP($B89,Nevezés!$A$2:$J$450,5,FALSE),"")</f>
        <v>Farnad</v>
      </c>
      <c r="G89" s="86" t="str">
        <f>IF($B89&gt;0,VLOOKUP($B89,Nevezés!$A$2:$J$450,6,FALSE),"")</f>
        <v>Pinot noir</v>
      </c>
      <c r="H89" s="86">
        <f>IF($B89&gt;0,VLOOKUP($B89,Nevezés!$A$2:$J$450,7,FALSE),"")</f>
        <v>2012</v>
      </c>
      <c r="I89" s="86" t="str">
        <f>IF($B89&gt;0,VLOOKUP($B89,Nevezés!$A$2:$J$450,8,FALSE),"")</f>
        <v>Farnad</v>
      </c>
      <c r="J89" s="86" t="str">
        <f>IF($B89&gt;0,VLOOKUP($B89,Nevezés!$A$2:$J$450,9,FALSE),"")</f>
        <v>száraz</v>
      </c>
      <c r="K89" s="86" t="str">
        <f>IF($B89&gt;0,VLOOKUP($B89,Nevezés!$A$2:$J$450,10,FALSE),"")</f>
        <v>vörös</v>
      </c>
      <c r="L89" s="87">
        <f>Pontozás6X5!B231</f>
        <v>2</v>
      </c>
      <c r="M89" s="88">
        <f>Pontozás6X5!C231</f>
        <v>18.7</v>
      </c>
      <c r="N89" s="88">
        <f>Pontozás6X5!D231</f>
        <v>17.5</v>
      </c>
      <c r="O89" s="88">
        <f>Pontozás6X5!E231</f>
        <v>17.1</v>
      </c>
      <c r="P89" s="88">
        <f>Pontozás6X5!F231</f>
        <v>18</v>
      </c>
      <c r="Q89" s="88">
        <f>Pontozás6X5!G231</f>
        <v>16.6</v>
      </c>
      <c r="R89" s="89">
        <f t="shared" si="5"/>
        <v>17.580000000000002</v>
      </c>
      <c r="S89" s="54" t="str">
        <f t="shared" si="6"/>
        <v>Ezüst</v>
      </c>
      <c r="T89"/>
    </row>
    <row r="90" spans="1:20" s="92" customFormat="1" ht="12.75" customHeight="1">
      <c r="A90" s="84">
        <f t="shared" si="4"/>
        <v>89</v>
      </c>
      <c r="B90" s="84">
        <f>Pontozás6X5!A229</f>
        <v>436</v>
      </c>
      <c r="C90" s="85">
        <f>IF($B90&gt;0,VLOOKUP($B90,Nevezés!$A$2:$J$450,2,FALSE),"")</f>
        <v>153</v>
      </c>
      <c r="D90" s="86" t="str">
        <f>IF($B90&gt;0,VLOOKUP($B90,Nevezés!$A$2:$J$450,3,FALSE),"")</f>
        <v>Štekláč Patrik</v>
      </c>
      <c r="E90" s="86" t="str">
        <f>IF($B90&gt;0,VLOOKUP($B90,Nevezés!$A$2:$J$450,4,FALSE),"")</f>
        <v>Szlovákia</v>
      </c>
      <c r="F90" s="86" t="str">
        <f>IF($B90&gt;0,VLOOKUP($B90,Nevezés!$A$2:$J$450,5,FALSE),"")</f>
        <v>Köbölkút</v>
      </c>
      <c r="G90" s="86" t="str">
        <f>IF($B90&gt;0,VLOOKUP($B90,Nevezés!$A$2:$J$450,6,FALSE),"")</f>
        <v>André</v>
      </c>
      <c r="H90" s="86">
        <f>IF($B90&gt;0,VLOOKUP($B90,Nevezés!$A$2:$J$450,7,FALSE),"")</f>
        <v>2012</v>
      </c>
      <c r="I90" s="86" t="str">
        <f>IF($B90&gt;0,VLOOKUP($B90,Nevezés!$A$2:$J$450,8,FALSE),"")</f>
        <v>Köbölkút</v>
      </c>
      <c r="J90" s="86" t="str">
        <f>IF($B90&gt;0,VLOOKUP($B90,Nevezés!$A$2:$J$450,9,FALSE),"")</f>
        <v>félszáraz</v>
      </c>
      <c r="K90" s="86" t="str">
        <f>IF($B90&gt;0,VLOOKUP($B90,Nevezés!$A$2:$J$450,10,FALSE),"")</f>
        <v>vörös</v>
      </c>
      <c r="L90" s="87">
        <f>Pontozás6X5!B229</f>
        <v>2</v>
      </c>
      <c r="M90" s="88">
        <f>Pontozás6X5!C229</f>
        <v>16.7</v>
      </c>
      <c r="N90" s="88">
        <f>Pontozás6X5!D229</f>
        <v>17.6</v>
      </c>
      <c r="O90" s="88">
        <f>Pontozás6X5!E229</f>
        <v>17.4</v>
      </c>
      <c r="P90" s="88">
        <f>Pontozás6X5!F229</f>
        <v>17.4</v>
      </c>
      <c r="Q90" s="88">
        <f>Pontozás6X5!G229</f>
        <v>18.7</v>
      </c>
      <c r="R90" s="89">
        <f t="shared" si="5"/>
        <v>17.56</v>
      </c>
      <c r="S90" s="54" t="str">
        <f t="shared" si="6"/>
        <v>Ezüst</v>
      </c>
      <c r="T90"/>
    </row>
    <row r="91" spans="1:20" s="92" customFormat="1" ht="12.75" customHeight="1">
      <c r="A91" s="84">
        <f t="shared" si="4"/>
        <v>90</v>
      </c>
      <c r="B91" s="84">
        <f>Pontozás6X5!A2</f>
        <v>601</v>
      </c>
      <c r="C91" s="85">
        <f>IF($B91&gt;0,VLOOKUP($B91,Nevezés!$A$2:$J$450,2,FALSE),"")</f>
        <v>2</v>
      </c>
      <c r="D91" s="86" t="str">
        <f>IF($B91&gt;0,VLOOKUP($B91,Nevezés!$A$2:$J$450,3,FALSE),"")</f>
        <v>Marcsó József</v>
      </c>
      <c r="E91" s="86" t="str">
        <f>IF($B91&gt;0,VLOOKUP($B91,Nevezés!$A$2:$J$450,4,FALSE),"")</f>
        <v>M.o.</v>
      </c>
      <c r="F91" s="86" t="str">
        <f>IF($B91&gt;0,VLOOKUP($B91,Nevezés!$A$2:$J$450,5,FALSE),"")</f>
        <v>Sárisáp</v>
      </c>
      <c r="G91" s="86" t="str">
        <f>IF($B91&gt;0,VLOOKUP($B91,Nevezés!$A$2:$J$450,6,FALSE),"")</f>
        <v>Vegyes fehér</v>
      </c>
      <c r="H91" s="86">
        <f>IF($B91&gt;0,VLOOKUP($B91,Nevezés!$A$2:$J$450,7,FALSE),"")</f>
        <v>2012</v>
      </c>
      <c r="I91" s="86" t="str">
        <f>IF($B91&gt;0,VLOOKUP($B91,Nevezés!$A$2:$J$450,8,FALSE),"")</f>
        <v>Sárisáp</v>
      </c>
      <c r="J91" s="86" t="str">
        <f>IF($B91&gt;0,VLOOKUP($B91,Nevezés!$A$2:$J$450,9,FALSE),"")</f>
        <v>száraz</v>
      </c>
      <c r="K91" s="86" t="str">
        <f>IF($B91&gt;0,VLOOKUP($B91,Nevezés!$A$2:$J$450,10,FALSE),"")</f>
        <v>fehér</v>
      </c>
      <c r="L91" s="87">
        <f>Pontozás6X5!B2</f>
        <v>4</v>
      </c>
      <c r="M91" s="88">
        <f>Pontozás6X5!C2</f>
        <v>17</v>
      </c>
      <c r="N91" s="88">
        <f>Pontozás6X5!D2</f>
        <v>18.6</v>
      </c>
      <c r="O91" s="88">
        <f>Pontozás6X5!E2</f>
        <v>17.3</v>
      </c>
      <c r="P91" s="88">
        <f>Pontozás6X5!F2</f>
        <v>17</v>
      </c>
      <c r="Q91" s="88">
        <f>Pontozás6X5!G2</f>
        <v>17.7</v>
      </c>
      <c r="R91" s="89">
        <f t="shared" si="5"/>
        <v>17.520000000000003</v>
      </c>
      <c r="S91" s="54" t="str">
        <f t="shared" si="6"/>
        <v>Ezüst</v>
      </c>
      <c r="T91"/>
    </row>
    <row r="92" spans="1:20" s="92" customFormat="1" ht="12.75" customHeight="1">
      <c r="A92" s="84">
        <f t="shared" si="4"/>
        <v>91</v>
      </c>
      <c r="B92" s="84">
        <f>Pontozás6X5!A79</f>
        <v>316</v>
      </c>
      <c r="C92" s="85">
        <f>IF($B92&gt;0,VLOOKUP($B92,Nevezés!$A$2:$J$450,2,FALSE),"")</f>
        <v>84</v>
      </c>
      <c r="D92" s="86" t="str">
        <f>IF($B92&gt;0,VLOOKUP($B92,Nevezés!$A$2:$J$450,3,FALSE),"")</f>
        <v>Németh Sándor</v>
      </c>
      <c r="E92" s="86" t="str">
        <f>IF($B92&gt;0,VLOOKUP($B92,Nevezés!$A$2:$J$450,4,FALSE),"")</f>
        <v>Szlovákia</v>
      </c>
      <c r="F92" s="86" t="str">
        <f>IF($B92&gt;0,VLOOKUP($B92,Nevezés!$A$2:$J$450,5,FALSE),"")</f>
        <v>Nagyölved</v>
      </c>
      <c r="G92" s="86" t="str">
        <f>IF($B92&gt;0,VLOOKUP($B92,Nevezés!$A$2:$J$450,6,FALSE),"")</f>
        <v>Zöldvelteléni</v>
      </c>
      <c r="H92" s="86">
        <f>IF($B92&gt;0,VLOOKUP($B92,Nevezés!$A$2:$J$450,7,FALSE),"")</f>
        <v>2011</v>
      </c>
      <c r="I92" s="86" t="str">
        <f>IF($B92&gt;0,VLOOKUP($B92,Nevezés!$A$2:$J$450,8,FALSE),"")</f>
        <v>Nagyölved</v>
      </c>
      <c r="J92" s="86" t="str">
        <f>IF($B92&gt;0,VLOOKUP($B92,Nevezés!$A$2:$J$450,9,FALSE),"")</f>
        <v>száraz</v>
      </c>
      <c r="K92" s="86" t="str">
        <f>IF($B92&gt;0,VLOOKUP($B92,Nevezés!$A$2:$J$450,10,FALSE),"")</f>
        <v>fehér</v>
      </c>
      <c r="L92" s="87">
        <f>Pontozás6X5!B79</f>
        <v>1</v>
      </c>
      <c r="M92" s="88">
        <f>Pontozás6X5!C79</f>
        <v>17.3</v>
      </c>
      <c r="N92" s="88">
        <f>Pontozás6X5!D79</f>
        <v>16.7</v>
      </c>
      <c r="O92" s="88">
        <f>Pontozás6X5!E79</f>
        <v>17</v>
      </c>
      <c r="P92" s="88">
        <f>Pontozás6X5!F79</f>
        <v>18.5</v>
      </c>
      <c r="Q92" s="88">
        <f>Pontozás6X5!G79</f>
        <v>18</v>
      </c>
      <c r="R92" s="89">
        <f t="shared" si="5"/>
        <v>17.5</v>
      </c>
      <c r="S92" s="54" t="str">
        <f t="shared" si="6"/>
        <v>Bronz</v>
      </c>
      <c r="T92"/>
    </row>
    <row r="93" spans="1:20" s="92" customFormat="1" ht="12.75" customHeight="1">
      <c r="A93" s="84">
        <f t="shared" si="4"/>
        <v>92</v>
      </c>
      <c r="B93" s="84">
        <f>Pontozás6X5!A187</f>
        <v>440</v>
      </c>
      <c r="C93" s="85">
        <f>IF($B93&gt;0,VLOOKUP($B93,Nevezés!$A$2:$J$450,2,FALSE),"")</f>
        <v>121</v>
      </c>
      <c r="D93" s="86" t="str">
        <f>IF($B93&gt;0,VLOOKUP($B93,Nevezés!$A$2:$J$450,3,FALSE),"")</f>
        <v>Türk János</v>
      </c>
      <c r="E93" s="86" t="str">
        <f>IF($B93&gt;0,VLOOKUP($B93,Nevezés!$A$2:$J$450,4,FALSE),"")</f>
        <v>M.o.</v>
      </c>
      <c r="F93" s="86" t="str">
        <f>IF($B93&gt;0,VLOOKUP($B93,Nevezés!$A$2:$J$450,5,FALSE),"")</f>
        <v>Pilisvörösvár</v>
      </c>
      <c r="G93" s="86" t="str">
        <f>IF($B93&gt;0,VLOOKUP($B93,Nevezés!$A$2:$J$450,6,FALSE),"")</f>
        <v>Merlot</v>
      </c>
      <c r="H93" s="86">
        <f>IF($B93&gt;0,VLOOKUP($B93,Nevezés!$A$2:$J$450,7,FALSE),"")</f>
        <v>2012</v>
      </c>
      <c r="I93" s="86" t="str">
        <f>IF($B93&gt;0,VLOOKUP($B93,Nevezés!$A$2:$J$450,8,FALSE),"")</f>
        <v>Eger</v>
      </c>
      <c r="J93" s="86" t="str">
        <f>IF($B93&gt;0,VLOOKUP($B93,Nevezés!$A$2:$J$450,9,FALSE),"")</f>
        <v>száraz</v>
      </c>
      <c r="K93" s="86" t="str">
        <f>IF($B93&gt;0,VLOOKUP($B93,Nevezés!$A$2:$J$450,10,FALSE),"")</f>
        <v>vörös</v>
      </c>
      <c r="L93" s="87">
        <f>Pontozás6X5!B187</f>
        <v>3</v>
      </c>
      <c r="M93" s="88">
        <f>Pontozás6X5!C187</f>
        <v>18</v>
      </c>
      <c r="N93" s="88">
        <f>Pontozás6X5!D187</f>
        <v>17.4</v>
      </c>
      <c r="O93" s="88">
        <f>Pontozás6X5!E187</f>
        <v>17</v>
      </c>
      <c r="P93" s="88">
        <f>Pontozás6X5!F187</f>
        <v>17.5</v>
      </c>
      <c r="Q93" s="88">
        <f>Pontozás6X5!G187</f>
        <v>17.5</v>
      </c>
      <c r="R93" s="89">
        <f t="shared" si="5"/>
        <v>17.48</v>
      </c>
      <c r="S93" s="54" t="str">
        <f t="shared" si="6"/>
        <v>Bronz</v>
      </c>
      <c r="T93"/>
    </row>
    <row r="94" spans="1:20" s="92" customFormat="1" ht="12.75" customHeight="1">
      <c r="A94" s="84">
        <f t="shared" si="4"/>
        <v>92</v>
      </c>
      <c r="B94" s="84">
        <f>Pontozás6X5!A230</f>
        <v>347</v>
      </c>
      <c r="C94" s="85">
        <f>IF($B94&gt;0,VLOOKUP($B94,Nevezés!$A$2:$J$450,2,FALSE),"")</f>
        <v>122</v>
      </c>
      <c r="D94" s="86" t="str">
        <f>IF($B94&gt;0,VLOOKUP($B94,Nevezés!$A$2:$J$450,3,FALSE),"")</f>
        <v>Türk János</v>
      </c>
      <c r="E94" s="86" t="str">
        <f>IF($B94&gt;0,VLOOKUP($B94,Nevezés!$A$2:$J$450,4,FALSE),"")</f>
        <v>M.o.</v>
      </c>
      <c r="F94" s="86" t="str">
        <f>IF($B94&gt;0,VLOOKUP($B94,Nevezés!$A$2:$J$450,5,FALSE),"")</f>
        <v>Pilisvörösvár</v>
      </c>
      <c r="G94" s="86" t="str">
        <f>IF($B94&gt;0,VLOOKUP($B94,Nevezés!$A$2:$J$450,6,FALSE),"")</f>
        <v>Néró</v>
      </c>
      <c r="H94" s="86">
        <f>IF($B94&gt;0,VLOOKUP($B94,Nevezés!$A$2:$J$450,7,FALSE),"")</f>
        <v>2012</v>
      </c>
      <c r="I94" s="86" t="str">
        <f>IF($B94&gt;0,VLOOKUP($B94,Nevezés!$A$2:$J$450,8,FALSE),"")</f>
        <v>Gyöngyös</v>
      </c>
      <c r="J94" s="86" t="str">
        <f>IF($B94&gt;0,VLOOKUP($B94,Nevezés!$A$2:$J$450,9,FALSE),"")</f>
        <v>száraz</v>
      </c>
      <c r="K94" s="86" t="str">
        <f>IF($B94&gt;0,VLOOKUP($B94,Nevezés!$A$2:$J$450,10,FALSE),"")</f>
        <v>vörös</v>
      </c>
      <c r="L94" s="87">
        <f>Pontozás6X5!B230</f>
        <v>1</v>
      </c>
      <c r="M94" s="88">
        <f>Pontozás6X5!C230</f>
        <v>18</v>
      </c>
      <c r="N94" s="88">
        <f>Pontozás6X5!D230</f>
        <v>18.4</v>
      </c>
      <c r="O94" s="88">
        <f>Pontozás6X5!E230</f>
        <v>16.5</v>
      </c>
      <c r="P94" s="88">
        <f>Pontozás6X5!F230</f>
        <v>17.5</v>
      </c>
      <c r="Q94" s="88">
        <f>Pontozás6X5!G230</f>
        <v>17</v>
      </c>
      <c r="R94" s="89">
        <f t="shared" si="5"/>
        <v>17.48</v>
      </c>
      <c r="S94" s="54" t="str">
        <f t="shared" si="6"/>
        <v>Bronz</v>
      </c>
      <c r="T94"/>
    </row>
    <row r="95" spans="1:20" s="92" customFormat="1" ht="12.75" customHeight="1">
      <c r="A95" s="84">
        <f t="shared" si="4"/>
        <v>94</v>
      </c>
      <c r="B95" s="84">
        <f>Pontozás6X5!A107</f>
        <v>626</v>
      </c>
      <c r="C95" s="85">
        <f>IF($B95&gt;0,VLOOKUP($B95,Nevezés!$A$2:$J$450,2,FALSE),"")</f>
        <v>162</v>
      </c>
      <c r="D95" s="86" t="str">
        <f>IF($B95&gt;0,VLOOKUP($B95,Nevezés!$A$2:$J$450,3,FALSE),"")</f>
        <v>Benefi László</v>
      </c>
      <c r="E95" s="86" t="str">
        <f>IF($B95&gt;0,VLOOKUP($B95,Nevezés!$A$2:$J$450,4,FALSE),"")</f>
        <v>Szlovákia</v>
      </c>
      <c r="F95" s="86" t="str">
        <f>IF($B95&gt;0,VLOOKUP($B95,Nevezés!$A$2:$J$450,5,FALSE),"")</f>
        <v>Ebed</v>
      </c>
      <c r="G95" s="86" t="str">
        <f>IF($B95&gt;0,VLOOKUP($B95,Nevezés!$A$2:$J$450,6,FALSE),"")</f>
        <v>Morva muskotály</v>
      </c>
      <c r="H95" s="86">
        <f>IF($B95&gt;0,VLOOKUP($B95,Nevezés!$A$2:$J$450,7,FALSE),"")</f>
        <v>2012</v>
      </c>
      <c r="I95" s="86" t="str">
        <f>IF($B95&gt;0,VLOOKUP($B95,Nevezés!$A$2:$J$450,8,FALSE),"")</f>
        <v>Ebed</v>
      </c>
      <c r="J95" s="86" t="str">
        <f>IF($B95&gt;0,VLOOKUP($B95,Nevezés!$A$2:$J$450,9,FALSE),"")</f>
        <v>száraz</v>
      </c>
      <c r="K95" s="86" t="str">
        <f>IF($B95&gt;0,VLOOKUP($B95,Nevezés!$A$2:$J$450,10,FALSE),"")</f>
        <v>Fehér</v>
      </c>
      <c r="L95" s="87">
        <f>Pontozás6X5!B107</f>
        <v>4</v>
      </c>
      <c r="M95" s="88">
        <f>Pontozás6X5!C107</f>
        <v>17</v>
      </c>
      <c r="N95" s="88">
        <f>Pontozás6X5!D107</f>
        <v>18.5</v>
      </c>
      <c r="O95" s="88">
        <f>Pontozás6X5!E107</f>
        <v>16.5</v>
      </c>
      <c r="P95" s="88">
        <f>Pontozás6X5!F107</f>
        <v>17.8</v>
      </c>
      <c r="Q95" s="88">
        <f>Pontozás6X5!G107</f>
        <v>17.5</v>
      </c>
      <c r="R95" s="89">
        <f t="shared" si="5"/>
        <v>17.46</v>
      </c>
      <c r="S95" s="54" t="str">
        <f t="shared" si="6"/>
        <v>Bronz</v>
      </c>
      <c r="T95"/>
    </row>
    <row r="96" spans="1:20" s="92" customFormat="1" ht="12.75" customHeight="1">
      <c r="A96" s="84">
        <f t="shared" si="4"/>
        <v>94</v>
      </c>
      <c r="B96" s="84">
        <f>Pontozás6X5!A234</f>
        <v>513</v>
      </c>
      <c r="C96" s="85">
        <f>IF($B96&gt;0,VLOOKUP($B96,Nevezés!$A$2:$J$450,2,FALSE),"")</f>
        <v>136</v>
      </c>
      <c r="D96" s="86" t="str">
        <f>IF($B96&gt;0,VLOOKUP($B96,Nevezés!$A$2:$J$450,3,FALSE),"")</f>
        <v>Palik pincészet</v>
      </c>
      <c r="E96" s="86" t="str">
        <f>IF($B96&gt;0,VLOOKUP($B96,Nevezés!$A$2:$J$450,4,FALSE),"")</f>
        <v>Szlovákia</v>
      </c>
      <c r="F96" s="86" t="str">
        <f>IF($B96&gt;0,VLOOKUP($B96,Nevezés!$A$2:$J$450,5,FALSE),"")</f>
        <v>Zseliz</v>
      </c>
      <c r="G96" s="86" t="str">
        <f>IF($B96&gt;0,VLOOKUP($B96,Nevezés!$A$2:$J$450,6,FALSE),"")</f>
        <v>Cabernet sauvignon</v>
      </c>
      <c r="H96" s="86">
        <f>IF($B96&gt;0,VLOOKUP($B96,Nevezés!$A$2:$J$450,7,FALSE),"")</f>
        <v>2011</v>
      </c>
      <c r="I96" s="86" t="str">
        <f>IF($B96&gt;0,VLOOKUP($B96,Nevezés!$A$2:$J$450,8,FALSE),"")</f>
        <v>Nagypeszek</v>
      </c>
      <c r="J96" s="86" t="str">
        <f>IF($B96&gt;0,VLOOKUP($B96,Nevezés!$A$2:$J$450,9,FALSE),"")</f>
        <v>száraz</v>
      </c>
      <c r="K96" s="86" t="str">
        <f>IF($B96&gt;0,VLOOKUP($B96,Nevezés!$A$2:$J$450,10,FALSE),"")</f>
        <v>vörös</v>
      </c>
      <c r="L96" s="87">
        <f>Pontozás6X5!B234</f>
        <v>136</v>
      </c>
      <c r="M96" s="88">
        <f>Pontozás6X5!C234</f>
        <v>18</v>
      </c>
      <c r="N96" s="88">
        <f>Pontozás6X5!D234</f>
        <v>17.5</v>
      </c>
      <c r="O96" s="88">
        <f>Pontozás6X5!E234</f>
        <v>17.3</v>
      </c>
      <c r="P96" s="88">
        <f>Pontozás6X5!F234</f>
        <v>17.5</v>
      </c>
      <c r="Q96" s="88">
        <f>Pontozás6X5!G234</f>
        <v>17</v>
      </c>
      <c r="R96" s="89">
        <f t="shared" si="5"/>
        <v>17.46</v>
      </c>
      <c r="S96" s="54" t="str">
        <f t="shared" si="6"/>
        <v>Bronz</v>
      </c>
      <c r="T96"/>
    </row>
    <row r="97" spans="1:20" s="92" customFormat="1" ht="12.75" customHeight="1">
      <c r="A97" s="84">
        <f t="shared" si="4"/>
        <v>96</v>
      </c>
      <c r="B97" s="84">
        <f>Pontozás6X5!A134</f>
        <v>530</v>
      </c>
      <c r="C97" s="85">
        <f>IF($B97&gt;0,VLOOKUP($B97,Nevezés!$A$2:$J$450,2,FALSE),"")</f>
        <v>232</v>
      </c>
      <c r="D97" s="86" t="str">
        <f>IF($B97&gt;0,VLOOKUP($B97,Nevezés!$A$2:$J$450,3,FALSE),"")</f>
        <v>Nizl Jozef</v>
      </c>
      <c r="E97" s="86" t="str">
        <f>IF($B97&gt;0,VLOOKUP($B97,Nevezés!$A$2:$J$450,4,FALSE),"")</f>
        <v>Szlovákia</v>
      </c>
      <c r="F97" s="86" t="str">
        <f>IF($B97&gt;0,VLOOKUP($B97,Nevezés!$A$2:$J$450,5,FALSE),"")</f>
        <v>NemcséNY</v>
      </c>
      <c r="G97" s="86" t="str">
        <f>IF($B97&gt;0,VLOOKUP($B97,Nevezés!$A$2:$J$450,6,FALSE),"")</f>
        <v>Kékfrankos</v>
      </c>
      <c r="H97" s="86">
        <f>IF($B97&gt;0,VLOOKUP($B97,Nevezés!$A$2:$J$450,7,FALSE),"")</f>
        <v>2012</v>
      </c>
      <c r="I97" s="86" t="str">
        <f>IF($B97&gt;0,VLOOKUP($B97,Nevezés!$A$2:$J$450,8,FALSE),"")</f>
        <v>Nemcsény</v>
      </c>
      <c r="J97" s="86" t="str">
        <f>IF($B97&gt;0,VLOOKUP($B97,Nevezés!$A$2:$J$450,9,FALSE),"")</f>
        <v>Kabinetne</v>
      </c>
      <c r="K97" s="86" t="str">
        <f>IF($B97&gt;0,VLOOKUP($B97,Nevezés!$A$2:$J$450,10,FALSE),"")</f>
        <v>rose</v>
      </c>
      <c r="L97" s="87">
        <f>Pontozás6X5!B134</f>
        <v>3</v>
      </c>
      <c r="M97" s="88">
        <f>Pontozás6X5!C134</f>
        <v>16.6</v>
      </c>
      <c r="N97" s="88">
        <f>Pontozás6X5!D134</f>
        <v>17.3</v>
      </c>
      <c r="O97" s="88">
        <f>Pontozás6X5!E134</f>
        <v>18.3</v>
      </c>
      <c r="P97" s="88">
        <f>Pontozás6X5!F134</f>
        <v>17</v>
      </c>
      <c r="Q97" s="88">
        <f>Pontozás6X5!G134</f>
        <v>18</v>
      </c>
      <c r="R97" s="89">
        <f t="shared" si="5"/>
        <v>17.44</v>
      </c>
      <c r="S97" s="54" t="str">
        <f t="shared" si="6"/>
        <v>Bronz</v>
      </c>
      <c r="T97"/>
    </row>
    <row r="98" spans="1:20" s="92" customFormat="1" ht="12.75" customHeight="1">
      <c r="A98" s="84">
        <f t="shared" si="4"/>
        <v>97</v>
      </c>
      <c r="B98" s="84">
        <f>Pontozás6X5!A171</f>
        <v>335</v>
      </c>
      <c r="C98" s="85">
        <f>IF($B98&gt;0,VLOOKUP($B98,Nevezés!$A$2:$J$450,2,FALSE),"")</f>
        <v>21</v>
      </c>
      <c r="D98" s="86" t="str">
        <f>IF($B98&gt;0,VLOOKUP($B98,Nevezés!$A$2:$J$450,3,FALSE),"")</f>
        <v>Misik János</v>
      </c>
      <c r="E98" s="86" t="str">
        <f>IF($B98&gt;0,VLOOKUP($B98,Nevezés!$A$2:$J$450,4,FALSE),"")</f>
        <v>M.o.</v>
      </c>
      <c r="F98" s="86" t="str">
        <f>IF($B98&gt;0,VLOOKUP($B98,Nevezés!$A$2:$J$450,5,FALSE),"")</f>
        <v>Mogyorósbánya</v>
      </c>
      <c r="G98" s="86" t="str">
        <f>IF($B98&gt;0,VLOOKUP($B98,Nevezés!$A$2:$J$450,6,FALSE),"")</f>
        <v>Cabernet Franc</v>
      </c>
      <c r="H98" s="86">
        <f>IF($B98&gt;0,VLOOKUP($B98,Nevezés!$A$2:$J$450,7,FALSE),"")</f>
        <v>2012</v>
      </c>
      <c r="I98" s="86" t="str">
        <f>IF($B98&gt;0,VLOOKUP($B98,Nevezés!$A$2:$J$450,8,FALSE),"")</f>
        <v>Gyöngyös</v>
      </c>
      <c r="J98" s="86" t="str">
        <f>IF($B98&gt;0,VLOOKUP($B98,Nevezés!$A$2:$J$450,9,FALSE),"")</f>
        <v>száraz</v>
      </c>
      <c r="K98" s="86" t="str">
        <f>IF($B98&gt;0,VLOOKUP($B98,Nevezés!$A$2:$J$450,10,FALSE),"")</f>
        <v>vörös</v>
      </c>
      <c r="L98" s="87">
        <f>Pontozás6X5!B171</f>
        <v>1</v>
      </c>
      <c r="M98" s="88">
        <f>Pontozás6X5!C171</f>
        <v>17</v>
      </c>
      <c r="N98" s="88">
        <f>Pontozás6X5!D171</f>
        <v>17</v>
      </c>
      <c r="O98" s="88">
        <f>Pontozás6X5!E171</f>
        <v>17.6</v>
      </c>
      <c r="P98" s="88">
        <f>Pontozás6X5!F171</f>
        <v>18</v>
      </c>
      <c r="Q98" s="88">
        <f>Pontozás6X5!G171</f>
        <v>17.51</v>
      </c>
      <c r="R98" s="89">
        <f t="shared" si="5"/>
        <v>17.422</v>
      </c>
      <c r="S98" s="54" t="str">
        <f t="shared" si="6"/>
        <v>Bronz</v>
      </c>
      <c r="T98"/>
    </row>
    <row r="99" spans="1:20" s="92" customFormat="1" ht="12.75" customHeight="1">
      <c r="A99" s="84">
        <f t="shared" si="4"/>
        <v>98</v>
      </c>
      <c r="B99" s="84">
        <f>Pontozás6X5!A174</f>
        <v>544</v>
      </c>
      <c r="C99" s="85">
        <f>IF($B99&gt;0,VLOOKUP($B99,Nevezés!$A$2:$J$450,2,FALSE),"")</f>
        <v>157</v>
      </c>
      <c r="D99" s="86" t="str">
        <f>IF($B99&gt;0,VLOOKUP($B99,Nevezés!$A$2:$J$450,3,FALSE),"")</f>
        <v>Mikóczi Alojz</v>
      </c>
      <c r="E99" s="86" t="str">
        <f>IF($B99&gt;0,VLOOKUP($B99,Nevezés!$A$2:$J$450,4,FALSE),"")</f>
        <v>Szlovákia</v>
      </c>
      <c r="F99" s="86" t="str">
        <f>IF($B99&gt;0,VLOOKUP($B99,Nevezés!$A$2:$J$450,5,FALSE),"")</f>
        <v>Ebed</v>
      </c>
      <c r="G99" s="86" t="str">
        <f>IF($B99&gt;0,VLOOKUP($B99,Nevezés!$A$2:$J$450,6,FALSE),"")</f>
        <v>Cabernet sauvignon</v>
      </c>
      <c r="H99" s="86">
        <f>IF($B99&gt;0,VLOOKUP($B99,Nevezés!$A$2:$J$450,7,FALSE),"")</f>
        <v>2011</v>
      </c>
      <c r="I99" s="86" t="str">
        <f>IF($B99&gt;0,VLOOKUP($B99,Nevezés!$A$2:$J$450,8,FALSE),"")</f>
        <v>Ebed</v>
      </c>
      <c r="J99" s="86" t="str">
        <f>IF($B99&gt;0,VLOOKUP($B99,Nevezés!$A$2:$J$450,9,FALSE),"")</f>
        <v>száraz</v>
      </c>
      <c r="K99" s="86" t="str">
        <f>IF($B99&gt;0,VLOOKUP($B99,Nevezés!$A$2:$J$450,10,FALSE),"")</f>
        <v>vörös</v>
      </c>
      <c r="L99" s="87">
        <f>Pontozás6X5!B174</f>
        <v>3</v>
      </c>
      <c r="M99" s="88">
        <f>Pontozás6X5!C174</f>
        <v>17.5</v>
      </c>
      <c r="N99" s="88">
        <f>Pontozás6X5!D174</f>
        <v>18.2</v>
      </c>
      <c r="O99" s="88">
        <f>Pontozás6X5!E174</f>
        <v>17</v>
      </c>
      <c r="P99" s="88">
        <f>Pontozás6X5!F174</f>
        <v>17.4</v>
      </c>
      <c r="Q99" s="88">
        <f>Pontozás6X5!G174</f>
        <v>17</v>
      </c>
      <c r="R99" s="89">
        <f t="shared" si="5"/>
        <v>17.419999999999998</v>
      </c>
      <c r="S99" s="54" t="str">
        <f t="shared" si="6"/>
        <v>Bronz</v>
      </c>
      <c r="T99"/>
    </row>
    <row r="100" spans="1:20" s="92" customFormat="1" ht="12.75" customHeight="1">
      <c r="A100" s="84">
        <f t="shared" si="4"/>
        <v>98</v>
      </c>
      <c r="B100" s="84">
        <f>Pontozás6X5!A81</f>
        <v>524</v>
      </c>
      <c r="C100" s="85">
        <f>IF($B100&gt;0,VLOOKUP($B100,Nevezés!$A$2:$J$450,2,FALSE),"")</f>
        <v>134</v>
      </c>
      <c r="D100" s="86" t="str">
        <f>IF($B100&gt;0,VLOOKUP($B100,Nevezés!$A$2:$J$450,3,FALSE),"")</f>
        <v>Palik pincészet</v>
      </c>
      <c r="E100" s="86" t="str">
        <f>IF($B100&gt;0,VLOOKUP($B100,Nevezés!$A$2:$J$450,4,FALSE),"")</f>
        <v>Szlovákia</v>
      </c>
      <c r="F100" s="86" t="str">
        <f>IF($B100&gt;0,VLOOKUP($B100,Nevezés!$A$2:$J$450,5,FALSE),"")</f>
        <v>Zseliz</v>
      </c>
      <c r="G100" s="86" t="str">
        <f>IF($B100&gt;0,VLOOKUP($B100,Nevezés!$A$2:$J$450,6,FALSE),"")</f>
        <v>Ottonel muskotály</v>
      </c>
      <c r="H100" s="86">
        <f>IF($B100&gt;0,VLOOKUP($B100,Nevezés!$A$2:$J$450,7,FALSE),"")</f>
        <v>2011</v>
      </c>
      <c r="I100" s="86" t="str">
        <f>IF($B100&gt;0,VLOOKUP($B100,Nevezés!$A$2:$J$450,8,FALSE),"")</f>
        <v>Nagypeszek</v>
      </c>
      <c r="J100" s="86" t="str">
        <f>IF($B100&gt;0,VLOOKUP($B100,Nevezés!$A$2:$J$450,9,FALSE),"")</f>
        <v>száraz</v>
      </c>
      <c r="K100" s="86" t="str">
        <f>IF($B100&gt;0,VLOOKUP($B100,Nevezés!$A$2:$J$450,10,FALSE),"")</f>
        <v>fehér</v>
      </c>
      <c r="L100" s="87">
        <f>Pontozás6X5!B81</f>
        <v>3</v>
      </c>
      <c r="M100" s="88">
        <f>Pontozás6X5!C81</f>
        <v>17.5</v>
      </c>
      <c r="N100" s="88">
        <f>Pontozás6X5!D81</f>
        <v>17</v>
      </c>
      <c r="O100" s="88">
        <f>Pontozás6X5!E81</f>
        <v>17.6</v>
      </c>
      <c r="P100" s="88">
        <f>Pontozás6X5!F81</f>
        <v>17</v>
      </c>
      <c r="Q100" s="88">
        <f>Pontozás6X5!G81</f>
        <v>18</v>
      </c>
      <c r="R100" s="89">
        <f t="shared" si="5"/>
        <v>17.419999999999998</v>
      </c>
      <c r="S100" s="54" t="str">
        <f t="shared" si="6"/>
        <v>Bronz</v>
      </c>
      <c r="T100"/>
    </row>
    <row r="101" spans="1:20" s="92" customFormat="1" ht="12.75" customHeight="1">
      <c r="A101" s="84">
        <f t="shared" si="4"/>
        <v>100</v>
      </c>
      <c r="B101" s="84">
        <f>Pontozás6X5!A219</f>
        <v>745</v>
      </c>
      <c r="C101" s="85">
        <f>IF($B101&gt;0,VLOOKUP($B101,Nevezés!$A$2:$J$450,2,FALSE),"")</f>
        <v>213</v>
      </c>
      <c r="D101" s="86" t="str">
        <f>IF($B101&gt;0,VLOOKUP($B101,Nevezés!$A$2:$J$450,3,FALSE),"")</f>
        <v>Gáll József</v>
      </c>
      <c r="E101" s="86" t="str">
        <f>IF($B101&gt;0,VLOOKUP($B101,Nevezés!$A$2:$J$450,4,FALSE),"")</f>
        <v>M.o.</v>
      </c>
      <c r="F101" s="86" t="str">
        <f>IF($B101&gt;0,VLOOKUP($B101,Nevezés!$A$2:$J$450,5,FALSE),"")</f>
        <v>Piliscsaba</v>
      </c>
      <c r="G101" s="86" t="str">
        <f>IF($B101&gt;0,VLOOKUP($B101,Nevezés!$A$2:$J$450,6,FALSE),"")</f>
        <v>Cabernet sauvignon</v>
      </c>
      <c r="H101" s="86">
        <f>IF($B101&gt;0,VLOOKUP($B101,Nevezés!$A$2:$J$450,7,FALSE),"")</f>
        <v>2012</v>
      </c>
      <c r="I101" s="86" t="str">
        <f>IF($B101&gt;0,VLOOKUP($B101,Nevezés!$A$2:$J$450,8,FALSE),"")</f>
        <v>Gyöngyösoroszi</v>
      </c>
      <c r="J101" s="86" t="str">
        <f>IF($B101&gt;0,VLOOKUP($B101,Nevezés!$A$2:$J$450,9,FALSE),"")</f>
        <v>száraz</v>
      </c>
      <c r="K101" s="86" t="str">
        <f>IF($B101&gt;0,VLOOKUP($B101,Nevezés!$A$2:$J$450,10,FALSE),"")</f>
        <v>vörös</v>
      </c>
      <c r="L101" s="87">
        <f>Pontozás6X5!B219</f>
        <v>5</v>
      </c>
      <c r="M101" s="88">
        <f>Pontozás6X5!C219</f>
        <v>17.3</v>
      </c>
      <c r="N101" s="88">
        <f>Pontozás6X5!D219</f>
        <v>17.6</v>
      </c>
      <c r="O101" s="88">
        <f>Pontozás6X5!E219</f>
        <v>17</v>
      </c>
      <c r="P101" s="88">
        <f>Pontozás6X5!F219</f>
        <v>17</v>
      </c>
      <c r="Q101" s="88">
        <f>Pontozás6X5!G219</f>
        <v>18</v>
      </c>
      <c r="R101" s="89">
        <f t="shared" si="5"/>
        <v>17.380000000000003</v>
      </c>
      <c r="S101" s="54" t="str">
        <f t="shared" si="6"/>
        <v>Bronz</v>
      </c>
      <c r="T101"/>
    </row>
    <row r="102" spans="1:20" s="92" customFormat="1" ht="12.75" customHeight="1">
      <c r="A102" s="84">
        <f t="shared" si="4"/>
        <v>100</v>
      </c>
      <c r="B102" s="84">
        <f>Pontozás6X5!A117</f>
        <v>417</v>
      </c>
      <c r="C102" s="85">
        <f>IF($B102&gt;0,VLOOKUP($B102,Nevezés!$A$2:$J$450,2,FALSE),"")</f>
        <v>14</v>
      </c>
      <c r="D102" s="86" t="str">
        <f>IF($B102&gt;0,VLOOKUP($B102,Nevezés!$A$2:$J$450,3,FALSE),"")</f>
        <v>Kollár Sándor</v>
      </c>
      <c r="E102" s="86" t="str">
        <f>IF($B102&gt;0,VLOOKUP($B102,Nevezés!$A$2:$J$450,4,FALSE),"")</f>
        <v>M.o.</v>
      </c>
      <c r="F102" s="86" t="str">
        <f>IF($B102&gt;0,VLOOKUP($B102,Nevezés!$A$2:$J$450,5,FALSE),"")</f>
        <v>Sárisáp</v>
      </c>
      <c r="G102" s="86" t="str">
        <f>IF($B102&gt;0,VLOOKUP($B102,Nevezés!$A$2:$J$450,6,FALSE),"")</f>
        <v>Olaszrizling</v>
      </c>
      <c r="H102" s="86">
        <f>IF($B102&gt;0,VLOOKUP($B102,Nevezés!$A$2:$J$450,7,FALSE),"")</f>
        <v>2012</v>
      </c>
      <c r="I102" s="86" t="str">
        <f>IF($B102&gt;0,VLOOKUP($B102,Nevezés!$A$2:$J$450,8,FALSE),"")</f>
        <v>Dunaszentmiklós</v>
      </c>
      <c r="J102" s="86" t="str">
        <f>IF($B102&gt;0,VLOOKUP($B102,Nevezés!$A$2:$J$450,9,FALSE),"")</f>
        <v>száraz</v>
      </c>
      <c r="K102" s="86" t="str">
        <f>IF($B102&gt;0,VLOOKUP($B102,Nevezés!$A$2:$J$450,10,FALSE),"")</f>
        <v>fehér</v>
      </c>
      <c r="L102" s="87">
        <f>Pontozás6X5!B117</f>
        <v>2</v>
      </c>
      <c r="M102" s="88">
        <f>Pontozás6X5!C117</f>
        <v>16.7</v>
      </c>
      <c r="N102" s="88">
        <f>Pontozás6X5!D117</f>
        <v>17.3</v>
      </c>
      <c r="O102" s="88">
        <f>Pontozás6X5!E117</f>
        <v>17.9</v>
      </c>
      <c r="P102" s="88">
        <f>Pontozás6X5!F117</f>
        <v>17.5</v>
      </c>
      <c r="Q102" s="88">
        <f>Pontozás6X5!G117</f>
        <v>17.5</v>
      </c>
      <c r="R102" s="89">
        <f t="shared" si="5"/>
        <v>17.380000000000003</v>
      </c>
      <c r="S102" s="54" t="str">
        <f t="shared" si="6"/>
        <v>Bronz</v>
      </c>
      <c r="T102"/>
    </row>
    <row r="103" spans="1:20" s="92" customFormat="1" ht="12.75" customHeight="1">
      <c r="A103" s="84">
        <f t="shared" si="4"/>
        <v>102</v>
      </c>
      <c r="B103" s="84">
        <f>Pontozás6X5!A180</f>
        <v>736</v>
      </c>
      <c r="C103" s="85">
        <f>IF($B103&gt;0,VLOOKUP($B103,Nevezés!$A$2:$J$450,2,FALSE),"")</f>
        <v>119</v>
      </c>
      <c r="D103" s="86" t="str">
        <f>IF($B103&gt;0,VLOOKUP($B103,Nevezés!$A$2:$J$450,3,FALSE),"")</f>
        <v>Wibling József</v>
      </c>
      <c r="E103" s="86" t="str">
        <f>IF($B103&gt;0,VLOOKUP($B103,Nevezés!$A$2:$J$450,4,FALSE),"")</f>
        <v>M.o.</v>
      </c>
      <c r="F103" s="86" t="str">
        <f>IF($B103&gt;0,VLOOKUP($B103,Nevezés!$A$2:$J$450,5,FALSE),"")</f>
        <v>Sárisáp</v>
      </c>
      <c r="G103" s="86" t="str">
        <f>IF($B103&gt;0,VLOOKUP($B103,Nevezés!$A$2:$J$450,6,FALSE),"")</f>
        <v>Vegye vörös</v>
      </c>
      <c r="H103" s="86">
        <f>IF($B103&gt;0,VLOOKUP($B103,Nevezés!$A$2:$J$450,7,FALSE),"")</f>
        <v>2012</v>
      </c>
      <c r="I103" s="86" t="str">
        <f>IF($B103&gt;0,VLOOKUP($B103,Nevezés!$A$2:$J$450,8,FALSE),"")</f>
        <v>Sárisáp</v>
      </c>
      <c r="J103" s="86" t="str">
        <f>IF($B103&gt;0,VLOOKUP($B103,Nevezés!$A$2:$J$450,9,FALSE),"")</f>
        <v>száraz</v>
      </c>
      <c r="K103" s="86" t="str">
        <f>IF($B103&gt;0,VLOOKUP($B103,Nevezés!$A$2:$J$450,10,FALSE),"")</f>
        <v>vörös</v>
      </c>
      <c r="L103" s="87">
        <f>Pontozás6X5!B180</f>
        <v>5</v>
      </c>
      <c r="M103" s="88">
        <f>Pontozás6X5!C180</f>
        <v>17.7</v>
      </c>
      <c r="N103" s="88">
        <f>Pontozás6X5!D180</f>
        <v>17.4</v>
      </c>
      <c r="O103" s="88">
        <f>Pontozás6X5!E180</f>
        <v>17.6</v>
      </c>
      <c r="P103" s="88">
        <f>Pontozás6X5!F180</f>
        <v>17</v>
      </c>
      <c r="Q103" s="88">
        <f>Pontozás6X5!G180</f>
        <v>17.2</v>
      </c>
      <c r="R103" s="89">
        <f t="shared" si="5"/>
        <v>17.38</v>
      </c>
      <c r="S103" s="54" t="str">
        <f t="shared" si="6"/>
        <v>Bronz</v>
      </c>
      <c r="T103"/>
    </row>
    <row r="104" spans="1:20" s="92" customFormat="1" ht="12.75" customHeight="1">
      <c r="A104" s="84">
        <f t="shared" si="4"/>
        <v>103</v>
      </c>
      <c r="B104" s="84">
        <f>Pontozás6X5!A132</f>
        <v>409</v>
      </c>
      <c r="C104" s="85">
        <f>IF($B104&gt;0,VLOOKUP($B104,Nevezés!$A$2:$J$450,2,FALSE),"")</f>
        <v>101</v>
      </c>
      <c r="D104" s="86" t="str">
        <f>IF($B104&gt;0,VLOOKUP($B104,Nevezés!$A$2:$J$450,3,FALSE),"")</f>
        <v>Andó Zoltán</v>
      </c>
      <c r="E104" s="86" t="str">
        <f>IF($B104&gt;0,VLOOKUP($B104,Nevezés!$A$2:$J$450,4,FALSE),"")</f>
        <v>M.o.</v>
      </c>
      <c r="F104" s="86" t="str">
        <f>IF($B104&gt;0,VLOOKUP($B104,Nevezés!$A$2:$J$450,5,FALSE),"")</f>
        <v>Piliscsév</v>
      </c>
      <c r="G104" s="86" t="str">
        <f>IF($B104&gt;0,VLOOKUP($B104,Nevezés!$A$2:$J$450,6,FALSE),"")</f>
        <v>Zengő</v>
      </c>
      <c r="H104" s="86">
        <f>IF($B104&gt;0,VLOOKUP($B104,Nevezés!$A$2:$J$450,7,FALSE),"")</f>
        <v>2012</v>
      </c>
      <c r="I104" s="86" t="str">
        <f>IF($B104&gt;0,VLOOKUP($B104,Nevezés!$A$2:$J$450,8,FALSE),"")</f>
        <v>Piliscsév</v>
      </c>
      <c r="J104" s="86" t="str">
        <f>IF($B104&gt;0,VLOOKUP($B104,Nevezés!$A$2:$J$450,9,FALSE),"")</f>
        <v>édes</v>
      </c>
      <c r="K104" s="86" t="str">
        <f>IF($B104&gt;0,VLOOKUP($B104,Nevezés!$A$2:$J$450,10,FALSE),"")</f>
        <v>fehér</v>
      </c>
      <c r="L104" s="87">
        <f>Pontozás6X5!B132</f>
        <v>2</v>
      </c>
      <c r="M104" s="88">
        <f>Pontozás6X5!C132</f>
        <v>16.5</v>
      </c>
      <c r="N104" s="88">
        <f>Pontozás6X5!D132</f>
        <v>16.6</v>
      </c>
      <c r="O104" s="88">
        <f>Pontozás6X5!E132</f>
        <v>17.7</v>
      </c>
      <c r="P104" s="88">
        <f>Pontozás6X5!F132</f>
        <v>18.4</v>
      </c>
      <c r="Q104" s="88">
        <f>Pontozás6X5!G132</f>
        <v>17.6</v>
      </c>
      <c r="R104" s="89">
        <f t="shared" si="5"/>
        <v>17.359999999999996</v>
      </c>
      <c r="S104" s="54" t="str">
        <f t="shared" si="6"/>
        <v>Bronz</v>
      </c>
      <c r="T104"/>
    </row>
    <row r="105" spans="1:20" s="92" customFormat="1" ht="12.75" customHeight="1">
      <c r="A105" s="84">
        <f t="shared" si="4"/>
        <v>104</v>
      </c>
      <c r="B105" s="84">
        <f>Pontozás6X5!A12</f>
        <v>505</v>
      </c>
      <c r="C105" s="85">
        <f>IF($B105&gt;0,VLOOKUP($B105,Nevezés!$A$2:$J$450,2,FALSE),"")</f>
        <v>195</v>
      </c>
      <c r="D105" s="86" t="str">
        <f>IF($B105&gt;0,VLOOKUP($B105,Nevezés!$A$2:$J$450,3,FALSE),"")</f>
        <v>Kis Csaba</v>
      </c>
      <c r="E105" s="86" t="str">
        <f>IF($B105&gt;0,VLOOKUP($B105,Nevezés!$A$2:$J$450,4,FALSE),"")</f>
        <v>M.o.</v>
      </c>
      <c r="F105" s="86" t="str">
        <f>IF($B105&gt;0,VLOOKUP($B105,Nevezés!$A$2:$J$450,5,FALSE),"")</f>
        <v>Piliscsaba</v>
      </c>
      <c r="G105" s="86" t="str">
        <f>IF($B105&gt;0,VLOOKUP($B105,Nevezés!$A$2:$J$450,6,FALSE),"")</f>
        <v>Chardonnay + Olaszrizling</v>
      </c>
      <c r="H105" s="86">
        <f>IF($B105&gt;0,VLOOKUP($B105,Nevezés!$A$2:$J$450,7,FALSE),"")</f>
        <v>2012</v>
      </c>
      <c r="I105" s="86" t="str">
        <f>IF($B105&gt;0,VLOOKUP($B105,Nevezés!$A$2:$J$450,8,FALSE),"")</f>
        <v>Neszmély</v>
      </c>
      <c r="J105" s="86" t="str">
        <f>IF($B105&gt;0,VLOOKUP($B105,Nevezés!$A$2:$J$450,9,FALSE),"")</f>
        <v>száraz</v>
      </c>
      <c r="K105" s="86" t="str">
        <f>IF($B105&gt;0,VLOOKUP($B105,Nevezés!$A$2:$J$450,10,FALSE),"")</f>
        <v>Fehér cuvée</v>
      </c>
      <c r="L105" s="87">
        <f>Pontozás6X5!B12</f>
        <v>3</v>
      </c>
      <c r="M105" s="88">
        <f>Pontozás6X5!C12</f>
        <v>17.5</v>
      </c>
      <c r="N105" s="88">
        <f>Pontozás6X5!D12</f>
        <v>17.5</v>
      </c>
      <c r="O105" s="88">
        <f>Pontozás6X5!E12</f>
        <v>17</v>
      </c>
      <c r="P105" s="88">
        <f>Pontozás6X5!F12</f>
        <v>17.5</v>
      </c>
      <c r="Q105" s="88">
        <f>Pontozás6X5!G12</f>
        <v>17</v>
      </c>
      <c r="R105" s="89">
        <f t="shared" si="5"/>
        <v>17.3</v>
      </c>
      <c r="S105" s="54" t="str">
        <f t="shared" si="6"/>
        <v>Bronz</v>
      </c>
      <c r="T105"/>
    </row>
    <row r="106" spans="1:20" s="92" customFormat="1" ht="12.75" customHeight="1">
      <c r="A106" s="84">
        <f t="shared" si="4"/>
        <v>104</v>
      </c>
      <c r="B106" s="84">
        <f>Pontozás6X5!A210</f>
        <v>342</v>
      </c>
      <c r="C106" s="85">
        <f>IF($B106&gt;0,VLOOKUP($B106,Nevezés!$A$2:$J$450,2,FALSE),"")</f>
        <v>113</v>
      </c>
      <c r="D106" s="86" t="str">
        <f>IF($B106&gt;0,VLOOKUP($B106,Nevezés!$A$2:$J$450,3,FALSE),"")</f>
        <v>Zsolnay József</v>
      </c>
      <c r="E106" s="86" t="str">
        <f>IF($B106&gt;0,VLOOKUP($B106,Nevezés!$A$2:$J$450,4,FALSE),"")</f>
        <v>M.o.</v>
      </c>
      <c r="F106" s="86" t="str">
        <f>IF($B106&gt;0,VLOOKUP($B106,Nevezés!$A$2:$J$450,5,FALSE),"")</f>
        <v>Piliscsév</v>
      </c>
      <c r="G106" s="86" t="str">
        <f>IF($B106&gt;0,VLOOKUP($B106,Nevezés!$A$2:$J$450,6,FALSE),"")</f>
        <v>Cabernet sauvignon</v>
      </c>
      <c r="H106" s="86">
        <f>IF($B106&gt;0,VLOOKUP($B106,Nevezés!$A$2:$J$450,7,FALSE),"")</f>
        <v>2011</v>
      </c>
      <c r="I106" s="86" t="str">
        <f>IF($B106&gt;0,VLOOKUP($B106,Nevezés!$A$2:$J$450,8,FALSE),"")</f>
        <v>Eger</v>
      </c>
      <c r="J106" s="86" t="str">
        <f>IF($B106&gt;0,VLOOKUP($B106,Nevezés!$A$2:$J$450,9,FALSE),"")</f>
        <v>száraz</v>
      </c>
      <c r="K106" s="86" t="str">
        <f>IF($B106&gt;0,VLOOKUP($B106,Nevezés!$A$2:$J$450,10,FALSE),"")</f>
        <v>vörös</v>
      </c>
      <c r="L106" s="87">
        <f>Pontozás6X5!B210</f>
        <v>1</v>
      </c>
      <c r="M106" s="88">
        <f>Pontozás6X5!C210</f>
        <v>17</v>
      </c>
      <c r="N106" s="88">
        <f>Pontozás6X5!D210</f>
        <v>16.8</v>
      </c>
      <c r="O106" s="88">
        <f>Pontozás6X5!E210</f>
        <v>17.5</v>
      </c>
      <c r="P106" s="88">
        <f>Pontozás6X5!F210</f>
        <v>17.7</v>
      </c>
      <c r="Q106" s="88">
        <f>Pontozás6X5!G210</f>
        <v>17.5</v>
      </c>
      <c r="R106" s="89">
        <f t="shared" si="5"/>
        <v>17.3</v>
      </c>
      <c r="S106" s="54" t="str">
        <f t="shared" si="6"/>
        <v>Bronz</v>
      </c>
      <c r="T106"/>
    </row>
    <row r="107" spans="1:20" s="92" customFormat="1" ht="12.75" customHeight="1">
      <c r="A107" s="84">
        <f t="shared" si="4"/>
        <v>106</v>
      </c>
      <c r="B107" s="84">
        <f>Pontozás6X5!A42</f>
        <v>406</v>
      </c>
      <c r="C107" s="85">
        <f>IF($B107&gt;0,VLOOKUP($B107,Nevezés!$A$2:$J$450,2,FALSE),"")</f>
        <v>190</v>
      </c>
      <c r="D107" s="86" t="str">
        <f>IF($B107&gt;0,VLOOKUP($B107,Nevezés!$A$2:$J$450,3,FALSE),"")</f>
        <v>Papp János</v>
      </c>
      <c r="E107" s="86" t="str">
        <f>IF($B107&gt;0,VLOOKUP($B107,Nevezés!$A$2:$J$450,4,FALSE),"")</f>
        <v>M.o.</v>
      </c>
      <c r="F107" s="86" t="str">
        <f>IF($B107&gt;0,VLOOKUP($B107,Nevezés!$A$2:$J$450,5,FALSE),"")</f>
        <v>Mogyorósbánya</v>
      </c>
      <c r="G107" s="86" t="str">
        <f>IF($B107&gt;0,VLOOKUP($B107,Nevezés!$A$2:$J$450,6,FALSE),"")</f>
        <v>Vegyes fehér</v>
      </c>
      <c r="H107" s="86">
        <f>IF($B107&gt;0,VLOOKUP($B107,Nevezés!$A$2:$J$450,7,FALSE),"")</f>
        <v>2012</v>
      </c>
      <c r="I107" s="86" t="str">
        <f>IF($B107&gt;0,VLOOKUP($B107,Nevezés!$A$2:$J$450,8,FALSE),"")</f>
        <v>Szerencs</v>
      </c>
      <c r="J107" s="86" t="str">
        <f>IF($B107&gt;0,VLOOKUP($B107,Nevezés!$A$2:$J$450,9,FALSE),"")</f>
        <v>száraz</v>
      </c>
      <c r="K107" s="86" t="str">
        <f>IF($B107&gt;0,VLOOKUP($B107,Nevezés!$A$2:$J$450,10,FALSE),"")</f>
        <v>fehér</v>
      </c>
      <c r="L107" s="87">
        <f>Pontozás6X5!B42</f>
        <v>2</v>
      </c>
      <c r="M107" s="88">
        <f>Pontozás6X5!C42</f>
        <v>17.7</v>
      </c>
      <c r="N107" s="88">
        <f>Pontozás6X5!D42</f>
        <v>17.6</v>
      </c>
      <c r="O107" s="88">
        <f>Pontozás6X5!E42</f>
        <v>17</v>
      </c>
      <c r="P107" s="88">
        <f>Pontozás6X5!F42</f>
        <v>17</v>
      </c>
      <c r="Q107" s="88">
        <f>Pontozás6X5!G42</f>
        <v>17.1</v>
      </c>
      <c r="R107" s="89">
        <f t="shared" si="5"/>
        <v>17.28</v>
      </c>
      <c r="S107" s="54" t="str">
        <f t="shared" si="6"/>
        <v>Bronz</v>
      </c>
      <c r="T107"/>
    </row>
    <row r="108" spans="1:20" s="92" customFormat="1" ht="12.75" customHeight="1">
      <c r="A108" s="84">
        <f t="shared" si="4"/>
        <v>106</v>
      </c>
      <c r="B108" s="84">
        <f>Pontozás6X5!A17</f>
        <v>603</v>
      </c>
      <c r="C108" s="85">
        <f>IF($B108&gt;0,VLOOKUP($B108,Nevezés!$A$2:$J$450,2,FALSE),"")</f>
        <v>227</v>
      </c>
      <c r="D108" s="86" t="str">
        <f>IF($B108&gt;0,VLOOKUP($B108,Nevezés!$A$2:$J$450,3,FALSE),"")</f>
        <v>Nyergesi Rezső</v>
      </c>
      <c r="E108" s="86" t="str">
        <f>IF($B108&gt;0,VLOOKUP($B108,Nevezés!$A$2:$J$450,4,FALSE),"")</f>
        <v>M.o.</v>
      </c>
      <c r="F108" s="86" t="str">
        <f>IF($B108&gt;0,VLOOKUP($B108,Nevezés!$A$2:$J$450,5,FALSE),"")</f>
        <v>Nyergesújfalu</v>
      </c>
      <c r="G108" s="86" t="str">
        <f>IF($B108&gt;0,VLOOKUP($B108,Nevezés!$A$2:$J$450,6,FALSE),"")</f>
        <v>Vegyes</v>
      </c>
      <c r="H108" s="86">
        <f>IF($B108&gt;0,VLOOKUP($B108,Nevezés!$A$2:$J$450,7,FALSE),"")</f>
        <v>2012</v>
      </c>
      <c r="I108" s="86" t="str">
        <f>IF($B108&gt;0,VLOOKUP($B108,Nevezés!$A$2:$J$450,8,FALSE),"")</f>
        <v>Nyergesújfalu</v>
      </c>
      <c r="J108" s="86" t="str">
        <f>IF($B108&gt;0,VLOOKUP($B108,Nevezés!$A$2:$J$450,9,FALSE),"")</f>
        <v>száraz</v>
      </c>
      <c r="K108" s="86" t="str">
        <f>IF($B108&gt;0,VLOOKUP($B108,Nevezés!$A$2:$J$450,10,FALSE),"")</f>
        <v>fehér</v>
      </c>
      <c r="L108" s="87">
        <f>Pontozás6X5!B17</f>
        <v>4</v>
      </c>
      <c r="M108" s="88">
        <f>Pontozás6X5!C17</f>
        <v>17.6</v>
      </c>
      <c r="N108" s="88">
        <f>Pontozás6X5!D17</f>
        <v>18</v>
      </c>
      <c r="O108" s="88">
        <f>Pontozás6X5!E17</f>
        <v>17.6</v>
      </c>
      <c r="P108" s="88">
        <f>Pontozás6X5!F17</f>
        <v>16.2</v>
      </c>
      <c r="Q108" s="88">
        <f>Pontozás6X5!G17</f>
        <v>17</v>
      </c>
      <c r="R108" s="89">
        <f t="shared" si="5"/>
        <v>17.28</v>
      </c>
      <c r="S108" s="54" t="str">
        <f t="shared" si="6"/>
        <v>Bronz</v>
      </c>
      <c r="T108"/>
    </row>
    <row r="109" spans="1:20" s="92" customFormat="1" ht="12.75" customHeight="1">
      <c r="A109" s="84">
        <f t="shared" si="4"/>
        <v>106</v>
      </c>
      <c r="B109" s="84">
        <f>Pontozás6X5!A215</f>
        <v>645</v>
      </c>
      <c r="C109" s="85">
        <f>IF($B109&gt;0,VLOOKUP($B109,Nevezés!$A$2:$J$450,2,FALSE),"")</f>
        <v>199</v>
      </c>
      <c r="D109" s="86" t="str">
        <f>IF($B109&gt;0,VLOOKUP($B109,Nevezés!$A$2:$J$450,3,FALSE),"")</f>
        <v>Huszár Károly</v>
      </c>
      <c r="E109" s="86" t="str">
        <f>IF($B109&gt;0,VLOOKUP($B109,Nevezés!$A$2:$J$450,4,FALSE),"")</f>
        <v>M.o.</v>
      </c>
      <c r="F109" s="86" t="str">
        <f>IF($B109&gt;0,VLOOKUP($B109,Nevezés!$A$2:$J$450,5,FALSE),"")</f>
        <v>Piliscsaba</v>
      </c>
      <c r="G109" s="86" t="str">
        <f>IF($B109&gt;0,VLOOKUP($B109,Nevezés!$A$2:$J$450,6,FALSE),"")</f>
        <v>Kékfrankos</v>
      </c>
      <c r="H109" s="86">
        <f>IF($B109&gt;0,VLOOKUP($B109,Nevezés!$A$2:$J$450,7,FALSE),"")</f>
        <v>2010</v>
      </c>
      <c r="I109" s="86" t="str">
        <f>IF($B109&gt;0,VLOOKUP($B109,Nevezés!$A$2:$J$450,8,FALSE),"")</f>
        <v>Noszvaj</v>
      </c>
      <c r="J109" s="86" t="str">
        <f>IF($B109&gt;0,VLOOKUP($B109,Nevezés!$A$2:$J$450,9,FALSE),"")</f>
        <v>száraz</v>
      </c>
      <c r="K109" s="86" t="str">
        <f>IF($B109&gt;0,VLOOKUP($B109,Nevezés!$A$2:$J$450,10,FALSE),"")</f>
        <v>vörös</v>
      </c>
      <c r="L109" s="87">
        <f>Pontozás6X5!B215</f>
        <v>4</v>
      </c>
      <c r="M109" s="88">
        <f>Pontozás6X5!C215</f>
        <v>17</v>
      </c>
      <c r="N109" s="88">
        <f>Pontozás6X5!D215</f>
        <v>17.2</v>
      </c>
      <c r="O109" s="88">
        <f>Pontozás6X5!E215</f>
        <v>17.2</v>
      </c>
      <c r="P109" s="88">
        <f>Pontozás6X5!F215</f>
        <v>17</v>
      </c>
      <c r="Q109" s="88">
        <f>Pontozás6X5!G215</f>
        <v>18</v>
      </c>
      <c r="R109" s="89">
        <f t="shared" si="5"/>
        <v>17.28</v>
      </c>
      <c r="S109" s="54" t="str">
        <f t="shared" si="6"/>
        <v>Bronz</v>
      </c>
      <c r="T109"/>
    </row>
    <row r="110" spans="1:20" s="92" customFormat="1" ht="12.75" customHeight="1">
      <c r="A110" s="84">
        <f t="shared" si="4"/>
        <v>109</v>
      </c>
      <c r="B110" s="84">
        <f>Pontozás6X5!A54</f>
        <v>612</v>
      </c>
      <c r="C110" s="85">
        <f>IF($B110&gt;0,VLOOKUP($B110,Nevezés!$A$2:$J$450,2,FALSE),"")</f>
        <v>161</v>
      </c>
      <c r="D110" s="86" t="str">
        <f>IF($B110&gt;0,VLOOKUP($B110,Nevezés!$A$2:$J$450,3,FALSE),"")</f>
        <v>Buglos János</v>
      </c>
      <c r="E110" s="86" t="str">
        <f>IF($B110&gt;0,VLOOKUP($B110,Nevezés!$A$2:$J$450,4,FALSE),"")</f>
        <v>Szlovákia</v>
      </c>
      <c r="F110" s="86" t="str">
        <f>IF($B110&gt;0,VLOOKUP($B110,Nevezés!$A$2:$J$450,5,FALSE),"")</f>
        <v>Ebed</v>
      </c>
      <c r="G110" s="86" t="str">
        <f>IF($B110&gt;0,VLOOKUP($B110,Nevezés!$A$2:$J$450,6,FALSE),"")</f>
        <v>Királyleányka</v>
      </c>
      <c r="H110" s="86">
        <f>IF($B110&gt;0,VLOOKUP($B110,Nevezés!$A$2:$J$450,7,FALSE),"")</f>
        <v>2012</v>
      </c>
      <c r="I110" s="86" t="str">
        <f>IF($B110&gt;0,VLOOKUP($B110,Nevezés!$A$2:$J$450,8,FALSE),"")</f>
        <v>Ebed</v>
      </c>
      <c r="J110" s="86" t="str">
        <f>IF($B110&gt;0,VLOOKUP($B110,Nevezés!$A$2:$J$450,9,FALSE),"")</f>
        <v>száraz</v>
      </c>
      <c r="K110" s="86" t="str">
        <f>IF($B110&gt;0,VLOOKUP($B110,Nevezés!$A$2:$J$450,10,FALSE),"")</f>
        <v>fehér</v>
      </c>
      <c r="L110" s="87">
        <f>Pontozás6X5!B54</f>
        <v>4</v>
      </c>
      <c r="M110" s="88">
        <f>Pontozás6X5!C54</f>
        <v>17.2</v>
      </c>
      <c r="N110" s="88">
        <f>Pontozás6X5!D54</f>
        <v>17</v>
      </c>
      <c r="O110" s="88">
        <f>Pontozás6X5!E54</f>
        <v>16.6</v>
      </c>
      <c r="P110" s="88">
        <f>Pontozás6X5!F54</f>
        <v>17.5</v>
      </c>
      <c r="Q110" s="88">
        <f>Pontozás6X5!G54</f>
        <v>18</v>
      </c>
      <c r="R110" s="89">
        <f t="shared" si="5"/>
        <v>17.26</v>
      </c>
      <c r="S110" s="54" t="str">
        <f t="shared" si="6"/>
        <v>Bronz</v>
      </c>
      <c r="T110"/>
    </row>
    <row r="111" spans="1:20" s="92" customFormat="1" ht="12.75" customHeight="1">
      <c r="A111" s="84">
        <f t="shared" si="4"/>
        <v>110</v>
      </c>
      <c r="B111" s="84">
        <f>Pontozás6X5!A169</f>
        <v>334</v>
      </c>
      <c r="C111" s="85">
        <f>IF($B111&gt;0,VLOOKUP($B111,Nevezés!$A$2:$J$450,2,FALSE),"")</f>
        <v>18</v>
      </c>
      <c r="D111" s="86" t="str">
        <f>IF($B111&gt;0,VLOOKUP($B111,Nevezés!$A$2:$J$450,3,FALSE),"")</f>
        <v>Sztulik Zsolt</v>
      </c>
      <c r="E111" s="86" t="str">
        <f>IF($B111&gt;0,VLOOKUP($B111,Nevezés!$A$2:$J$450,4,FALSE),"")</f>
        <v>M.o.</v>
      </c>
      <c r="F111" s="86" t="str">
        <f>IF($B111&gt;0,VLOOKUP($B111,Nevezés!$A$2:$J$450,5,FALSE),"")</f>
        <v>Mogyorósbánya</v>
      </c>
      <c r="G111" s="86" t="str">
        <f>IF($B111&gt;0,VLOOKUP($B111,Nevezés!$A$2:$J$450,6,FALSE),"")</f>
        <v>Cabernet Franc</v>
      </c>
      <c r="H111" s="86">
        <f>IF($B111&gt;0,VLOOKUP($B111,Nevezés!$A$2:$J$450,7,FALSE),"")</f>
        <v>2012</v>
      </c>
      <c r="I111" s="86" t="str">
        <f>IF($B111&gt;0,VLOOKUP($B111,Nevezés!$A$2:$J$450,8,FALSE),"")</f>
        <v>Gyöngyös</v>
      </c>
      <c r="J111" s="86" t="str">
        <f>IF($B111&gt;0,VLOOKUP($B111,Nevezés!$A$2:$J$450,9,FALSE),"")</f>
        <v>száraz</v>
      </c>
      <c r="K111" s="86" t="str">
        <f>IF($B111&gt;0,VLOOKUP($B111,Nevezés!$A$2:$J$450,10,FALSE),"")</f>
        <v>vörös</v>
      </c>
      <c r="L111" s="87">
        <f>Pontozás6X5!B169</f>
        <v>1</v>
      </c>
      <c r="M111" s="88">
        <f>Pontozás6X5!C169</f>
        <v>16.8</v>
      </c>
      <c r="N111" s="88">
        <f>Pontozás6X5!D169</f>
        <v>18.2</v>
      </c>
      <c r="O111" s="88">
        <f>Pontozás6X5!E169</f>
        <v>16.9</v>
      </c>
      <c r="P111" s="88">
        <f>Pontozás6X5!F169</f>
        <v>17.5</v>
      </c>
      <c r="Q111" s="88">
        <f>Pontozás6X5!G169</f>
        <v>16.7</v>
      </c>
      <c r="R111" s="89">
        <f t="shared" si="5"/>
        <v>17.220000000000002</v>
      </c>
      <c r="S111" s="54" t="str">
        <f t="shared" si="6"/>
        <v>Bronz</v>
      </c>
      <c r="T111"/>
    </row>
    <row r="112" spans="1:20" s="92" customFormat="1" ht="12.75" customHeight="1">
      <c r="A112" s="84">
        <f t="shared" si="4"/>
        <v>111</v>
      </c>
      <c r="B112" s="84">
        <f>Pontozás6X5!A145</f>
        <v>533</v>
      </c>
      <c r="C112" s="85">
        <f>IF($B112&gt;0,VLOOKUP($B112,Nevezés!$A$2:$J$450,2,FALSE),"")</f>
        <v>224</v>
      </c>
      <c r="D112" s="86" t="str">
        <f>IF($B112&gt;0,VLOOKUP($B112,Nevezés!$A$2:$J$450,3,FALSE),"")</f>
        <v>Dunai László</v>
      </c>
      <c r="E112" s="86" t="str">
        <f>IF($B112&gt;0,VLOOKUP($B112,Nevezés!$A$2:$J$450,4,FALSE),"")</f>
        <v>M.o.</v>
      </c>
      <c r="F112" s="86" t="str">
        <f>IF($B112&gt;0,VLOOKUP($B112,Nevezés!$A$2:$J$450,5,FALSE),"")</f>
        <v>Esztergom</v>
      </c>
      <c r="G112" s="86" t="str">
        <f>IF($B112&gt;0,VLOOKUP($B112,Nevezés!$A$2:$J$450,6,FALSE),"")</f>
        <v>Zweigelt</v>
      </c>
      <c r="H112" s="86">
        <f>IF($B112&gt;0,VLOOKUP($B112,Nevezés!$A$2:$J$450,7,FALSE),"")</f>
        <v>2012</v>
      </c>
      <c r="I112" s="86" t="str">
        <f>IF($B112&gt;0,VLOOKUP($B112,Nevezés!$A$2:$J$450,8,FALSE),"")</f>
        <v>Esztergom</v>
      </c>
      <c r="J112" s="86" t="str">
        <f>IF($B112&gt;0,VLOOKUP($B112,Nevezés!$A$2:$J$450,9,FALSE),"")</f>
        <v>száraz</v>
      </c>
      <c r="K112" s="86" t="str">
        <f>IF($B112&gt;0,VLOOKUP($B112,Nevezés!$A$2:$J$450,10,FALSE),"")</f>
        <v>vörös</v>
      </c>
      <c r="L112" s="87">
        <f>Pontozás6X5!B145</f>
        <v>3</v>
      </c>
      <c r="M112" s="88">
        <f>Pontozás6X5!C145</f>
        <v>17.5</v>
      </c>
      <c r="N112" s="88">
        <f>Pontozás6X5!D145</f>
        <v>17.2</v>
      </c>
      <c r="O112" s="88">
        <f>Pontozás6X5!E145</f>
        <v>17</v>
      </c>
      <c r="P112" s="88">
        <f>Pontozás6X5!F145</f>
        <v>17.4</v>
      </c>
      <c r="Q112" s="88">
        <f>Pontozás6X5!G145</f>
        <v>17</v>
      </c>
      <c r="R112" s="89">
        <f t="shared" si="5"/>
        <v>17.22</v>
      </c>
      <c r="S112" s="54" t="str">
        <f t="shared" si="6"/>
        <v>Bronz</v>
      </c>
      <c r="T112"/>
    </row>
    <row r="113" spans="1:20" s="92" customFormat="1" ht="12.75" customHeight="1">
      <c r="A113" s="84">
        <f t="shared" si="4"/>
        <v>111</v>
      </c>
      <c r="B113" s="84">
        <f>Pontozás6X5!A72</f>
        <v>713</v>
      </c>
      <c r="C113" s="85">
        <f>IF($B113&gt;0,VLOOKUP($B113,Nevezés!$A$2:$J$450,2,FALSE),"")</f>
        <v>142</v>
      </c>
      <c r="D113" s="86" t="str">
        <f>IF($B113&gt;0,VLOOKUP($B113,Nevezés!$A$2:$J$450,3,FALSE),"")</f>
        <v>Ing. Peter Kubizniak</v>
      </c>
      <c r="E113" s="86" t="str">
        <f>IF($B113&gt;0,VLOOKUP($B113,Nevezés!$A$2:$J$450,4,FALSE),"")</f>
        <v>Szlovákia</v>
      </c>
      <c r="F113" s="86" t="str">
        <f>IF($B113&gt;0,VLOOKUP($B113,Nevezés!$A$2:$J$450,5,FALSE),"")</f>
        <v>Csallóköz Csütörtök</v>
      </c>
      <c r="G113" s="86" t="str">
        <f>IF($B113&gt;0,VLOOKUP($B113,Nevezés!$A$2:$J$450,6,FALSE),"")</f>
        <v>Olaszrizling</v>
      </c>
      <c r="H113" s="86">
        <f>IF($B113&gt;0,VLOOKUP($B113,Nevezés!$A$2:$J$450,7,FALSE),"")</f>
        <v>2011</v>
      </c>
      <c r="I113" s="86" t="str">
        <f>IF($B113&gt;0,VLOOKUP($B113,Nevezés!$A$2:$J$450,8,FALSE),"")</f>
        <v>Csallóköz Csütörtök</v>
      </c>
      <c r="J113" s="86" t="str">
        <f>IF($B113&gt;0,VLOOKUP($B113,Nevezés!$A$2:$J$450,9,FALSE),"")</f>
        <v>száraz</v>
      </c>
      <c r="K113" s="86" t="str">
        <f>IF($B113&gt;0,VLOOKUP($B113,Nevezés!$A$2:$J$450,10,FALSE),"")</f>
        <v>fehér</v>
      </c>
      <c r="L113" s="87">
        <f>Pontozás6X5!B72</f>
        <v>5</v>
      </c>
      <c r="M113" s="88">
        <f>Pontozás6X5!C72</f>
        <v>16.8</v>
      </c>
      <c r="N113" s="88">
        <f>Pontozás6X5!D72</f>
        <v>17.6</v>
      </c>
      <c r="O113" s="88">
        <f>Pontozás6X5!E72</f>
        <v>16.8</v>
      </c>
      <c r="P113" s="88">
        <f>Pontozás6X5!F72</f>
        <v>17.5</v>
      </c>
      <c r="Q113" s="88">
        <f>Pontozás6X5!G72</f>
        <v>17.4</v>
      </c>
      <c r="R113" s="89">
        <f t="shared" si="5"/>
        <v>17.22</v>
      </c>
      <c r="S113" s="54" t="str">
        <f t="shared" si="6"/>
        <v>Bronz</v>
      </c>
      <c r="T113"/>
    </row>
    <row r="114" spans="1:20" s="92" customFormat="1" ht="12.75" customHeight="1">
      <c r="A114" s="84">
        <f t="shared" si="4"/>
        <v>113</v>
      </c>
      <c r="B114" s="84">
        <f>Pontozás6X5!A106</f>
        <v>624</v>
      </c>
      <c r="C114" s="85">
        <f>IF($B114&gt;0,VLOOKUP($B114,Nevezés!$A$2:$J$450,2,FALSE),"")</f>
        <v>141</v>
      </c>
      <c r="D114" s="86" t="str">
        <f>IF($B114&gt;0,VLOOKUP($B114,Nevezés!$A$2:$J$450,3,FALSE),"")</f>
        <v>Ing. Peter Kubizniak</v>
      </c>
      <c r="E114" s="86" t="str">
        <f>IF($B114&gt;0,VLOOKUP($B114,Nevezés!$A$2:$J$450,4,FALSE),"")</f>
        <v>Szlovákia</v>
      </c>
      <c r="F114" s="86" t="str">
        <f>IF($B114&gt;0,VLOOKUP($B114,Nevezés!$A$2:$J$450,5,FALSE),"")</f>
        <v>Csallóköz Csütörtök</v>
      </c>
      <c r="G114" s="86" t="str">
        <f>IF($B114&gt;0,VLOOKUP($B114,Nevezés!$A$2:$J$450,6,FALSE),"")</f>
        <v>Chardonnay</v>
      </c>
      <c r="H114" s="86">
        <f>IF($B114&gt;0,VLOOKUP($B114,Nevezés!$A$2:$J$450,7,FALSE),"")</f>
        <v>2012</v>
      </c>
      <c r="I114" s="86" t="str">
        <f>IF($B114&gt;0,VLOOKUP($B114,Nevezés!$A$2:$J$450,8,FALSE),"")</f>
        <v>Csallóköz Csütörtök</v>
      </c>
      <c r="J114" s="86" t="str">
        <f>IF($B114&gt;0,VLOOKUP($B114,Nevezés!$A$2:$J$450,9,FALSE),"")</f>
        <v>száraz</v>
      </c>
      <c r="K114" s="86" t="str">
        <f>IF($B114&gt;0,VLOOKUP($B114,Nevezés!$A$2:$J$450,10,FALSE),"")</f>
        <v>fehér</v>
      </c>
      <c r="L114" s="87">
        <f>Pontozás6X5!B106</f>
        <v>4</v>
      </c>
      <c r="M114" s="88">
        <f>Pontozás6X5!C106</f>
        <v>17.5</v>
      </c>
      <c r="N114" s="88">
        <f>Pontozás6X5!D106</f>
        <v>16</v>
      </c>
      <c r="O114" s="88">
        <f>Pontozás6X5!E106</f>
        <v>17</v>
      </c>
      <c r="P114" s="88">
        <f>Pontozás6X5!F106</f>
        <v>18.5</v>
      </c>
      <c r="Q114" s="88">
        <f>Pontozás6X5!G106</f>
        <v>17</v>
      </c>
      <c r="R114" s="89">
        <f t="shared" si="5"/>
        <v>17.2</v>
      </c>
      <c r="S114" s="54" t="str">
        <f t="shared" si="6"/>
        <v>Bronz</v>
      </c>
      <c r="T114"/>
    </row>
    <row r="115" spans="1:20" s="92" customFormat="1" ht="12.75" customHeight="1">
      <c r="A115" s="84">
        <f t="shared" si="4"/>
        <v>114</v>
      </c>
      <c r="B115" s="84">
        <f>Pontozás6X5!A159</f>
        <v>633</v>
      </c>
      <c r="C115" s="85">
        <f>IF($B115&gt;0,VLOOKUP($B115,Nevezés!$A$2:$J$450,2,FALSE),"")</f>
        <v>132</v>
      </c>
      <c r="D115" s="86" t="str">
        <f>IF($B115&gt;0,VLOOKUP($B115,Nevezés!$A$2:$J$450,3,FALSE),"")</f>
        <v>Palik pincészet</v>
      </c>
      <c r="E115" s="86" t="str">
        <f>IF($B115&gt;0,VLOOKUP($B115,Nevezés!$A$2:$J$450,4,FALSE),"")</f>
        <v>Szlovákia</v>
      </c>
      <c r="F115" s="86" t="str">
        <f>IF($B115&gt;0,VLOOKUP($B115,Nevezés!$A$2:$J$450,5,FALSE),"")</f>
        <v>Zseliz</v>
      </c>
      <c r="G115" s="86" t="str">
        <f>IF($B115&gt;0,VLOOKUP($B115,Nevezés!$A$2:$J$450,6,FALSE),"")</f>
        <v>Cabernet sauvignon</v>
      </c>
      <c r="H115" s="86">
        <f>IF($B115&gt;0,VLOOKUP($B115,Nevezés!$A$2:$J$450,7,FALSE),"")</f>
        <v>2011</v>
      </c>
      <c r="I115" s="86" t="str">
        <f>IF($B115&gt;0,VLOOKUP($B115,Nevezés!$A$2:$J$450,8,FALSE),"")</f>
        <v>Nagypeszek</v>
      </c>
      <c r="J115" s="86" t="str">
        <f>IF($B115&gt;0,VLOOKUP($B115,Nevezés!$A$2:$J$450,9,FALSE),"")</f>
        <v>száraz</v>
      </c>
      <c r="K115" s="86" t="str">
        <f>IF($B115&gt;0,VLOOKUP($B115,Nevezés!$A$2:$J$450,10,FALSE),"")</f>
        <v>rose</v>
      </c>
      <c r="L115" s="87">
        <f>Pontozás6X5!B159</f>
        <v>4</v>
      </c>
      <c r="M115" s="88">
        <f>Pontozás6X5!C159</f>
        <v>17</v>
      </c>
      <c r="N115" s="88">
        <f>Pontozás6X5!D159</f>
        <v>17.5</v>
      </c>
      <c r="O115" s="88">
        <f>Pontozás6X5!E159</f>
        <v>16.7</v>
      </c>
      <c r="P115" s="88">
        <f>Pontozás6X5!F159</f>
        <v>16.7</v>
      </c>
      <c r="Q115" s="88">
        <f>Pontozás6X5!G159</f>
        <v>18</v>
      </c>
      <c r="R115" s="89">
        <f t="shared" si="5"/>
        <v>17.18</v>
      </c>
      <c r="S115" s="54" t="str">
        <f t="shared" si="6"/>
        <v>Bronz</v>
      </c>
      <c r="T115"/>
    </row>
    <row r="116" spans="1:20" s="92" customFormat="1" ht="12.75" customHeight="1">
      <c r="A116" s="84">
        <f t="shared" si="4"/>
        <v>115</v>
      </c>
      <c r="B116" s="84">
        <f>Pontozás6X5!A124</f>
        <v>726</v>
      </c>
      <c r="C116" s="85">
        <f>IF($B116&gt;0,VLOOKUP($B116,Nevezés!$A$2:$J$450,2,FALSE),"")</f>
        <v>206</v>
      </c>
      <c r="D116" s="86" t="str">
        <f>IF($B116&gt;0,VLOOKUP($B116,Nevezés!$A$2:$J$450,3,FALSE),"")</f>
        <v>Gáll József</v>
      </c>
      <c r="E116" s="86" t="str">
        <f>IF($B116&gt;0,VLOOKUP($B116,Nevezés!$A$2:$J$450,4,FALSE),"")</f>
        <v>M.o.</v>
      </c>
      <c r="F116" s="86" t="str">
        <f>IF($B116&gt;0,VLOOKUP($B116,Nevezés!$A$2:$J$450,5,FALSE),"")</f>
        <v>Piliscsaba</v>
      </c>
      <c r="G116" s="86" t="str">
        <f>IF($B116&gt;0,VLOOKUP($B116,Nevezés!$A$2:$J$450,6,FALSE),"")</f>
        <v>Irsai Olivér</v>
      </c>
      <c r="H116" s="86">
        <f>IF($B116&gt;0,VLOOKUP($B116,Nevezés!$A$2:$J$450,7,FALSE),"")</f>
        <v>2012</v>
      </c>
      <c r="I116" s="86" t="str">
        <f>IF($B116&gt;0,VLOOKUP($B116,Nevezés!$A$2:$J$450,8,FALSE),"")</f>
        <v>Bicske</v>
      </c>
      <c r="J116" s="86" t="str">
        <f>IF($B116&gt;0,VLOOKUP($B116,Nevezés!$A$2:$J$450,9,FALSE),"")</f>
        <v>száraz</v>
      </c>
      <c r="K116" s="86" t="str">
        <f>IF($B116&gt;0,VLOOKUP($B116,Nevezés!$A$2:$J$450,10,FALSE),"")</f>
        <v>fehér</v>
      </c>
      <c r="L116" s="87">
        <f>Pontozás6X5!B124</f>
        <v>5</v>
      </c>
      <c r="M116" s="88">
        <f>Pontozás6X5!C124</f>
        <v>17</v>
      </c>
      <c r="N116" s="88">
        <f>Pontozás6X5!D124</f>
        <v>16.7</v>
      </c>
      <c r="O116" s="88">
        <f>Pontozás6X5!E124</f>
        <v>16.5</v>
      </c>
      <c r="P116" s="88">
        <f>Pontozás6X5!F124</f>
        <v>18</v>
      </c>
      <c r="Q116" s="88">
        <f>Pontozás6X5!G124</f>
        <v>17.5</v>
      </c>
      <c r="R116" s="89">
        <f t="shared" si="5"/>
        <v>17.14</v>
      </c>
      <c r="S116" s="54" t="str">
        <f t="shared" si="6"/>
        <v>Bronz</v>
      </c>
      <c r="T116"/>
    </row>
    <row r="117" spans="1:20" s="92" customFormat="1" ht="12.75" customHeight="1">
      <c r="A117" s="84">
        <f t="shared" si="4"/>
        <v>116</v>
      </c>
      <c r="B117" s="84">
        <f>Pontozás6X5!A6</f>
        <v>301</v>
      </c>
      <c r="C117" s="85">
        <f>IF($B117&gt;0,VLOOKUP($B117,Nevezés!$A$2:$J$450,2,FALSE),"")</f>
        <v>116</v>
      </c>
      <c r="D117" s="86" t="str">
        <f>IF($B117&gt;0,VLOOKUP($B117,Nevezés!$A$2:$J$450,3,FALSE),"")</f>
        <v>Wencz Péter</v>
      </c>
      <c r="E117" s="86" t="str">
        <f>IF($B117&gt;0,VLOOKUP($B117,Nevezés!$A$2:$J$450,4,FALSE),"")</f>
        <v>M.o.</v>
      </c>
      <c r="F117" s="86" t="str">
        <f>IF($B117&gt;0,VLOOKUP($B117,Nevezés!$A$2:$J$450,5,FALSE),"")</f>
        <v>Epöl</v>
      </c>
      <c r="G117" s="86" t="str">
        <f>IF($B117&gt;0,VLOOKUP($B117,Nevezés!$A$2:$J$450,6,FALSE),"")</f>
        <v>Vegyes fehér</v>
      </c>
      <c r="H117" s="86">
        <f>IF($B117&gt;0,VLOOKUP($B117,Nevezés!$A$2:$J$450,7,FALSE),"")</f>
        <v>2012</v>
      </c>
      <c r="I117" s="86" t="str">
        <f>IF($B117&gt;0,VLOOKUP($B117,Nevezés!$A$2:$J$450,8,FALSE),"")</f>
        <v>Tokod</v>
      </c>
      <c r="J117" s="86" t="str">
        <f>IF($B117&gt;0,VLOOKUP($B117,Nevezés!$A$2:$J$450,9,FALSE),"")</f>
        <v>száraz</v>
      </c>
      <c r="K117" s="86" t="str">
        <f>IF($B117&gt;0,VLOOKUP($B117,Nevezés!$A$2:$J$450,10,FALSE),"")</f>
        <v>fehér</v>
      </c>
      <c r="L117" s="87">
        <f>Pontozás6X5!B6</f>
        <v>1</v>
      </c>
      <c r="M117" s="88">
        <f>Pontozás6X5!C6</f>
        <v>18</v>
      </c>
      <c r="N117" s="88">
        <f>Pontozás6X5!D6</f>
        <v>15</v>
      </c>
      <c r="O117" s="88">
        <f>Pontozás6X5!E6</f>
        <v>17</v>
      </c>
      <c r="P117" s="88">
        <f>Pontozás6X5!F6</f>
        <v>18</v>
      </c>
      <c r="Q117" s="88">
        <f>Pontozás6X5!G6</f>
        <v>17.5</v>
      </c>
      <c r="R117" s="89">
        <f t="shared" si="5"/>
        <v>17.1</v>
      </c>
      <c r="S117" s="54" t="str">
        <f t="shared" si="6"/>
        <v>Bronz</v>
      </c>
      <c r="T117"/>
    </row>
    <row r="118" spans="1:20" s="92" customFormat="1" ht="12.75" customHeight="1">
      <c r="A118" s="84">
        <f t="shared" si="4"/>
        <v>116</v>
      </c>
      <c r="B118" s="84">
        <f>Pontozás6X5!A7</f>
        <v>502</v>
      </c>
      <c r="C118" s="85">
        <f>IF($B118&gt;0,VLOOKUP($B118,Nevezés!$A$2:$J$450,2,FALSE),"")</f>
        <v>189</v>
      </c>
      <c r="D118" s="86" t="str">
        <f>IF($B118&gt;0,VLOOKUP($B118,Nevezés!$A$2:$J$450,3,FALSE),"")</f>
        <v>Pap Róbert</v>
      </c>
      <c r="E118" s="86" t="str">
        <f>IF($B118&gt;0,VLOOKUP($B118,Nevezés!$A$2:$J$450,4,FALSE),"")</f>
        <v>M.o.</v>
      </c>
      <c r="F118" s="86" t="str">
        <f>IF($B118&gt;0,VLOOKUP($B118,Nevezés!$A$2:$J$450,5,FALSE),"")</f>
        <v>Mogyorósbánya</v>
      </c>
      <c r="G118" s="86" t="str">
        <f>IF($B118&gt;0,VLOOKUP($B118,Nevezés!$A$2:$J$450,6,FALSE),"")</f>
        <v>Vegyes fehér</v>
      </c>
      <c r="H118" s="86">
        <f>IF($B118&gt;0,VLOOKUP($B118,Nevezés!$A$2:$J$450,7,FALSE),"")</f>
        <v>2012</v>
      </c>
      <c r="I118" s="86" t="str">
        <f>IF($B118&gt;0,VLOOKUP($B118,Nevezés!$A$2:$J$450,8,FALSE),"")</f>
        <v>Szerencs</v>
      </c>
      <c r="J118" s="86" t="str">
        <f>IF($B118&gt;0,VLOOKUP($B118,Nevezés!$A$2:$J$450,9,FALSE),"")</f>
        <v>száraz</v>
      </c>
      <c r="K118" s="86" t="str">
        <f>IF($B118&gt;0,VLOOKUP($B118,Nevezés!$A$2:$J$450,10,FALSE),"")</f>
        <v>fehér</v>
      </c>
      <c r="L118" s="87">
        <f>Pontozás6X5!B7</f>
        <v>3</v>
      </c>
      <c r="M118" s="88">
        <f>Pontozás6X5!C7</f>
        <v>17</v>
      </c>
      <c r="N118" s="88">
        <f>Pontozás6X5!D7</f>
        <v>17</v>
      </c>
      <c r="O118" s="88">
        <f>Pontozás6X5!E7</f>
        <v>17</v>
      </c>
      <c r="P118" s="88">
        <f>Pontozás6X5!F7</f>
        <v>17.5</v>
      </c>
      <c r="Q118" s="88">
        <f>Pontozás6X5!G7</f>
        <v>17</v>
      </c>
      <c r="R118" s="89">
        <f t="shared" si="5"/>
        <v>17.1</v>
      </c>
      <c r="S118" s="54" t="str">
        <f t="shared" si="6"/>
        <v>Bronz</v>
      </c>
      <c r="T118"/>
    </row>
    <row r="119" spans="1:20" s="92" customFormat="1" ht="12.75" customHeight="1">
      <c r="A119" s="84">
        <f t="shared" si="4"/>
        <v>116</v>
      </c>
      <c r="B119" s="84">
        <f>Pontozás6X5!A196</f>
        <v>739</v>
      </c>
      <c r="C119" s="85">
        <f>IF($B119&gt;0,VLOOKUP($B119,Nevezés!$A$2:$J$450,2,FALSE),"")</f>
        <v>80</v>
      </c>
      <c r="D119" s="86" t="str">
        <f>IF($B119&gt;0,VLOOKUP($B119,Nevezés!$A$2:$J$450,3,FALSE),"")</f>
        <v>Streda Károly</v>
      </c>
      <c r="E119" s="86" t="str">
        <f>IF($B119&gt;0,VLOOKUP($B119,Nevezés!$A$2:$J$450,4,FALSE),"")</f>
        <v>Szlovákia</v>
      </c>
      <c r="F119" s="86" t="str">
        <f>IF($B119&gt;0,VLOOKUP($B119,Nevezés!$A$2:$J$450,5,FALSE),"")</f>
        <v>Farnad</v>
      </c>
      <c r="G119" s="86" t="str">
        <f>IF($B119&gt;0,VLOOKUP($B119,Nevezés!$A$2:$J$450,6,FALSE),"")</f>
        <v>Dunaj </v>
      </c>
      <c r="H119" s="86">
        <f>IF($B119&gt;0,VLOOKUP($B119,Nevezés!$A$2:$J$450,7,FALSE),"")</f>
        <v>2012</v>
      </c>
      <c r="I119" s="86" t="str">
        <f>IF($B119&gt;0,VLOOKUP($B119,Nevezés!$A$2:$J$450,8,FALSE),"")</f>
        <v>Farnad</v>
      </c>
      <c r="J119" s="86" t="str">
        <f>IF($B119&gt;0,VLOOKUP($B119,Nevezés!$A$2:$J$450,9,FALSE),"")</f>
        <v>száraz</v>
      </c>
      <c r="K119" s="86" t="str">
        <f>IF($B119&gt;0,VLOOKUP($B119,Nevezés!$A$2:$J$450,10,FALSE),"")</f>
        <v>vörös</v>
      </c>
      <c r="L119" s="87">
        <f>Pontozás6X5!B196</f>
        <v>5</v>
      </c>
      <c r="M119" s="88">
        <f>Pontozás6X5!C196</f>
        <v>16.7</v>
      </c>
      <c r="N119" s="88">
        <f>Pontozás6X5!D196</f>
        <v>17</v>
      </c>
      <c r="O119" s="88">
        <f>Pontozás6X5!E196</f>
        <v>17</v>
      </c>
      <c r="P119" s="88">
        <f>Pontozás6X5!F196</f>
        <v>17.3</v>
      </c>
      <c r="Q119" s="88">
        <f>Pontozás6X5!G196</f>
        <v>17.5</v>
      </c>
      <c r="R119" s="89">
        <f t="shared" si="5"/>
        <v>17.1</v>
      </c>
      <c r="S119" s="54" t="str">
        <f t="shared" si="6"/>
        <v>Bronz</v>
      </c>
      <c r="T119"/>
    </row>
    <row r="120" spans="1:19" ht="12.75">
      <c r="A120" s="84">
        <f t="shared" si="4"/>
        <v>119</v>
      </c>
      <c r="B120" s="84">
        <f>Pontozás6X5!A173</f>
        <v>735</v>
      </c>
      <c r="C120" s="85">
        <f>IF($B120&gt;0,VLOOKUP($B120,Nevezés!$A$2:$J$450,2,FALSE),"")</f>
        <v>37</v>
      </c>
      <c r="D120" s="86" t="str">
        <f>IF($B120&gt;0,VLOOKUP($B120,Nevezés!$A$2:$J$450,3,FALSE),"")</f>
        <v>Gajdosik József</v>
      </c>
      <c r="E120" s="86" t="str">
        <f>IF($B120&gt;0,VLOOKUP($B120,Nevezés!$A$2:$J$450,4,FALSE),"")</f>
        <v>Szlovákia</v>
      </c>
      <c r="F120" s="86" t="str">
        <f>IF($B120&gt;0,VLOOKUP($B120,Nevezés!$A$2:$J$450,5,FALSE),"")</f>
        <v>Csallóköz</v>
      </c>
      <c r="G120" s="86" t="str">
        <f>IF($B120&gt;0,VLOOKUP($B120,Nevezés!$A$2:$J$450,6,FALSE),"")</f>
        <v>Cabernet Merlo</v>
      </c>
      <c r="H120" s="86">
        <f>IF($B120&gt;0,VLOOKUP($B120,Nevezés!$A$2:$J$450,7,FALSE),"")</f>
        <v>2012</v>
      </c>
      <c r="I120" s="86" t="str">
        <f>IF($B120&gt;0,VLOOKUP($B120,Nevezés!$A$2:$J$450,8,FALSE),"")</f>
        <v>Farnad</v>
      </c>
      <c r="J120" s="86" t="str">
        <f>IF($B120&gt;0,VLOOKUP($B120,Nevezés!$A$2:$J$450,9,FALSE),"")</f>
        <v>száraz</v>
      </c>
      <c r="K120" s="86" t="str">
        <f>IF($B120&gt;0,VLOOKUP($B120,Nevezés!$A$2:$J$450,10,FALSE),"")</f>
        <v>vörös cuvée</v>
      </c>
      <c r="L120" s="87">
        <f>Pontozás6X5!B173</f>
        <v>5</v>
      </c>
      <c r="M120" s="88">
        <f>Pontozás6X5!C173</f>
        <v>17</v>
      </c>
      <c r="N120" s="88">
        <f>Pontozás6X5!D173</f>
        <v>17</v>
      </c>
      <c r="O120" s="88">
        <f>Pontozás6X5!E173</f>
        <v>16.9</v>
      </c>
      <c r="P120" s="88">
        <f>Pontozás6X5!F173</f>
        <v>17.5</v>
      </c>
      <c r="Q120" s="88">
        <f>Pontozás6X5!G173</f>
        <v>17</v>
      </c>
      <c r="R120" s="89">
        <f t="shared" si="5"/>
        <v>17.080000000000002</v>
      </c>
      <c r="S120" s="54" t="str">
        <f t="shared" si="6"/>
        <v>Bronz</v>
      </c>
    </row>
    <row r="121" spans="1:19" ht="12.75">
      <c r="A121" s="84">
        <f t="shared" si="4"/>
        <v>120</v>
      </c>
      <c r="B121" s="84">
        <f>Pontozás6X5!A233</f>
        <v>439</v>
      </c>
      <c r="C121" s="85">
        <f>IF($B121&gt;0,VLOOKUP($B121,Nevezés!$A$2:$J$450,2,FALSE),"")</f>
        <v>107</v>
      </c>
      <c r="D121" s="86" t="str">
        <f>IF($B121&gt;0,VLOOKUP($B121,Nevezés!$A$2:$J$450,3,FALSE),"")</f>
        <v>Faragó László</v>
      </c>
      <c r="E121" s="86" t="str">
        <f>IF($B121&gt;0,VLOOKUP($B121,Nevezés!$A$2:$J$450,4,FALSE),"")</f>
        <v>M.o.</v>
      </c>
      <c r="F121" s="86" t="str">
        <f>IF($B121&gt;0,VLOOKUP($B121,Nevezés!$A$2:$J$450,5,FALSE),"")</f>
        <v>Piliscsév</v>
      </c>
      <c r="G121" s="86" t="str">
        <f>IF($B121&gt;0,VLOOKUP($B121,Nevezés!$A$2:$J$450,6,FALSE),"")</f>
        <v>Pinot Noir</v>
      </c>
      <c r="H121" s="86">
        <f>IF($B121&gt;0,VLOOKUP($B121,Nevezés!$A$2:$J$450,7,FALSE),"")</f>
        <v>2011</v>
      </c>
      <c r="I121" s="86" t="str">
        <f>IF($B121&gt;0,VLOOKUP($B121,Nevezés!$A$2:$J$450,8,FALSE),"")</f>
        <v>Kerecsend</v>
      </c>
      <c r="J121" s="86" t="str">
        <f>IF($B121&gt;0,VLOOKUP($B121,Nevezés!$A$2:$J$450,9,FALSE),"")</f>
        <v>száraz</v>
      </c>
      <c r="K121" s="86" t="str">
        <f>IF($B121&gt;0,VLOOKUP($B121,Nevezés!$A$2:$J$450,10,FALSE),"")</f>
        <v>vörös</v>
      </c>
      <c r="L121" s="87">
        <f>Pontozás6X5!B233</f>
        <v>2</v>
      </c>
      <c r="M121" s="88">
        <f>Pontozás6X5!C233</f>
        <v>16.9</v>
      </c>
      <c r="N121" s="88">
        <f>Pontozás6X5!D233</f>
        <v>17.4</v>
      </c>
      <c r="O121" s="88">
        <f>Pontozás6X5!E233</f>
        <v>16.5</v>
      </c>
      <c r="P121" s="88">
        <f>Pontozás6X5!F233</f>
        <v>16.9</v>
      </c>
      <c r="Q121" s="88">
        <f>Pontozás6X5!G233</f>
        <v>17.7</v>
      </c>
      <c r="R121" s="89">
        <f t="shared" si="5"/>
        <v>17.08</v>
      </c>
      <c r="S121" s="54" t="str">
        <f t="shared" si="6"/>
        <v>Bronz</v>
      </c>
    </row>
    <row r="122" spans="1:19" ht="12.75">
      <c r="A122" s="84">
        <f t="shared" si="4"/>
        <v>121</v>
      </c>
      <c r="B122" s="84">
        <f>Pontozás6X5!A89</f>
        <v>620</v>
      </c>
      <c r="C122" s="85">
        <f>IF($B122&gt;0,VLOOKUP($B122,Nevezés!$A$2:$J$450,2,FALSE),"")</f>
        <v>7</v>
      </c>
      <c r="D122" s="86" t="str">
        <f>IF($B122&gt;0,VLOOKUP($B122,Nevezés!$A$2:$J$450,3,FALSE),"")</f>
        <v>Császár Szabolcs</v>
      </c>
      <c r="E122" s="86" t="str">
        <f>IF($B122&gt;0,VLOOKUP($B122,Nevezés!$A$2:$J$450,4,FALSE),"")</f>
        <v>M.o.</v>
      </c>
      <c r="F122" s="86" t="str">
        <f>IF($B122&gt;0,VLOOKUP($B122,Nevezés!$A$2:$J$450,5,FALSE),"")</f>
        <v>Bajna</v>
      </c>
      <c r="G122" s="86" t="str">
        <f>IF($B122&gt;0,VLOOKUP($B122,Nevezés!$A$2:$J$450,6,FALSE),"")</f>
        <v>Chardonnay</v>
      </c>
      <c r="H122" s="86">
        <f>IF($B122&gt;0,VLOOKUP($B122,Nevezés!$A$2:$J$450,7,FALSE),"")</f>
        <v>2012</v>
      </c>
      <c r="I122" s="86" t="str">
        <f>IF($B122&gt;0,VLOOKUP($B122,Nevezés!$A$2:$J$450,8,FALSE),"")</f>
        <v>Szomód</v>
      </c>
      <c r="J122" s="86" t="str">
        <f>IF($B122&gt;0,VLOOKUP($B122,Nevezés!$A$2:$J$450,9,FALSE),"")</f>
        <v>száraz</v>
      </c>
      <c r="K122" s="86" t="str">
        <f>IF($B122&gt;0,VLOOKUP($B122,Nevezés!$A$2:$J$450,10,FALSE),"")</f>
        <v>fehér</v>
      </c>
      <c r="L122" s="87">
        <f>Pontozás6X5!B89</f>
        <v>4</v>
      </c>
      <c r="M122" s="88">
        <f>Pontozás6X5!C89</f>
        <v>17</v>
      </c>
      <c r="N122" s="88">
        <f>Pontozás6X5!D89</f>
        <v>18</v>
      </c>
      <c r="O122" s="88">
        <f>Pontozás6X5!E89</f>
        <v>17.2</v>
      </c>
      <c r="P122" s="88">
        <f>Pontozás6X5!F89</f>
        <v>16.1</v>
      </c>
      <c r="Q122" s="88">
        <f>Pontozás6X5!G89</f>
        <v>17</v>
      </c>
      <c r="R122" s="89">
        <f t="shared" si="5"/>
        <v>17.060000000000002</v>
      </c>
      <c r="S122" s="54" t="str">
        <f t="shared" si="6"/>
        <v>Bronz</v>
      </c>
    </row>
    <row r="123" spans="1:19" ht="12.75">
      <c r="A123" s="84">
        <f t="shared" si="4"/>
        <v>122</v>
      </c>
      <c r="B123" s="84">
        <f>Pontozás6X5!A144</f>
        <v>425</v>
      </c>
      <c r="C123" s="85">
        <f>IF($B123&gt;0,VLOOKUP($B123,Nevezés!$A$2:$J$450,2,FALSE),"")</f>
        <v>159</v>
      </c>
      <c r="D123" s="86" t="str">
        <f>IF($B123&gt;0,VLOOKUP($B123,Nevezés!$A$2:$J$450,3,FALSE),"")</f>
        <v>Révész Gábor</v>
      </c>
      <c r="E123" s="86" t="str">
        <f>IF($B123&gt;0,VLOOKUP($B123,Nevezés!$A$2:$J$450,4,FALSE),"")</f>
        <v>Szlovákia</v>
      </c>
      <c r="F123" s="86" t="str">
        <f>IF($B123&gt;0,VLOOKUP($B123,Nevezés!$A$2:$J$450,5,FALSE),"")</f>
        <v>Ebed</v>
      </c>
      <c r="G123" s="86" t="str">
        <f>IF($B123&gt;0,VLOOKUP($B123,Nevezés!$A$2:$J$450,6,FALSE),"")</f>
        <v>Cserszegi fűszeres</v>
      </c>
      <c r="H123" s="86">
        <f>IF($B123&gt;0,VLOOKUP($B123,Nevezés!$A$2:$J$450,7,FALSE),"")</f>
        <v>2012</v>
      </c>
      <c r="I123" s="86" t="str">
        <f>IF($B123&gt;0,VLOOKUP($B123,Nevezés!$A$2:$J$450,8,FALSE),"")</f>
        <v>Ebed</v>
      </c>
      <c r="J123" s="86" t="str">
        <f>IF($B123&gt;0,VLOOKUP($B123,Nevezés!$A$2:$J$450,9,FALSE),"")</f>
        <v>száraz</v>
      </c>
      <c r="K123" s="86" t="str">
        <f>IF($B123&gt;0,VLOOKUP($B123,Nevezés!$A$2:$J$450,10,FALSE),"")</f>
        <v>fehér</v>
      </c>
      <c r="L123" s="87">
        <f>Pontozás6X5!B144</f>
        <v>2</v>
      </c>
      <c r="M123" s="88">
        <f>Pontozás6X5!C144</f>
        <v>16.8</v>
      </c>
      <c r="N123" s="88">
        <f>Pontozás6X5!D144</f>
        <v>16.6</v>
      </c>
      <c r="O123" s="88">
        <f>Pontozás6X5!E144</f>
        <v>17</v>
      </c>
      <c r="P123" s="88">
        <f>Pontozás6X5!F144</f>
        <v>16.9</v>
      </c>
      <c r="Q123" s="88">
        <f>Pontozás6X5!G144</f>
        <v>17.9</v>
      </c>
      <c r="R123" s="89">
        <f t="shared" si="5"/>
        <v>17.040000000000003</v>
      </c>
      <c r="S123" s="54" t="str">
        <f t="shared" si="6"/>
        <v>Bronz</v>
      </c>
    </row>
    <row r="124" spans="1:19" ht="12.75">
      <c r="A124" s="84">
        <f t="shared" si="4"/>
        <v>123</v>
      </c>
      <c r="B124" s="84">
        <f>Pontozás6X5!A201</f>
        <v>431</v>
      </c>
      <c r="C124" s="85">
        <f>IF($B124&gt;0,VLOOKUP($B124,Nevezés!$A$2:$J$450,2,FALSE),"")</f>
        <v>58</v>
      </c>
      <c r="D124" s="86" t="str">
        <f>IF($B124&gt;0,VLOOKUP($B124,Nevezés!$A$2:$J$450,3,FALSE),"")</f>
        <v>Mali Sándor</v>
      </c>
      <c r="E124" s="86" t="str">
        <f>IF($B124&gt;0,VLOOKUP($B124,Nevezés!$A$2:$J$450,4,FALSE),"")</f>
        <v>M.o.</v>
      </c>
      <c r="F124" s="86" t="str">
        <f>IF($B124&gt;0,VLOOKUP($B124,Nevezés!$A$2:$J$450,5,FALSE),"")</f>
        <v>Sárisáp</v>
      </c>
      <c r="G124" s="86" t="str">
        <f>IF($B124&gt;0,VLOOKUP($B124,Nevezés!$A$2:$J$450,6,FALSE),"")</f>
        <v>Kékfrankos </v>
      </c>
      <c r="H124" s="86">
        <f>IF($B124&gt;0,VLOOKUP($B124,Nevezés!$A$2:$J$450,7,FALSE),"")</f>
        <v>2012</v>
      </c>
      <c r="I124" s="86" t="str">
        <f>IF($B124&gt;0,VLOOKUP($B124,Nevezés!$A$2:$J$450,8,FALSE),"")</f>
        <v>Gyöngyös</v>
      </c>
      <c r="J124" s="86" t="str">
        <f>IF($B124&gt;0,VLOOKUP($B124,Nevezés!$A$2:$J$450,9,FALSE),"")</f>
        <v>félszáraz</v>
      </c>
      <c r="K124" s="86" t="str">
        <f>IF($B124&gt;0,VLOOKUP($B124,Nevezés!$A$2:$J$450,10,FALSE),"")</f>
        <v>rose</v>
      </c>
      <c r="L124" s="87">
        <f>Pontozás6X5!B201</f>
        <v>2</v>
      </c>
      <c r="M124" s="88">
        <f>Pontozás6X5!C201</f>
        <v>16.8</v>
      </c>
      <c r="N124" s="88">
        <f>Pontozás6X5!D201</f>
        <v>17.5</v>
      </c>
      <c r="O124" s="88">
        <f>Pontozás6X5!E201</f>
        <v>17</v>
      </c>
      <c r="P124" s="88">
        <f>Pontozás6X5!F201</f>
        <v>16.5</v>
      </c>
      <c r="Q124" s="88">
        <f>Pontozás6X5!G201</f>
        <v>17.4</v>
      </c>
      <c r="R124" s="89">
        <f t="shared" si="5"/>
        <v>17.04</v>
      </c>
      <c r="S124" s="54" t="str">
        <f t="shared" si="6"/>
        <v>Bronz</v>
      </c>
    </row>
    <row r="125" spans="1:19" ht="12.75">
      <c r="A125" s="84">
        <f t="shared" si="4"/>
        <v>124</v>
      </c>
      <c r="B125" s="84">
        <f>Pontozás6X5!A140</f>
        <v>630</v>
      </c>
      <c r="C125" s="85">
        <f>IF($B125&gt;0,VLOOKUP($B125,Nevezés!$A$2:$J$450,2,FALSE),"")</f>
        <v>97</v>
      </c>
      <c r="D125" s="86" t="str">
        <f>IF($B125&gt;0,VLOOKUP($B125,Nevezés!$A$2:$J$450,3,FALSE),"")</f>
        <v>Varga Józsefné</v>
      </c>
      <c r="E125" s="86" t="str">
        <f>IF($B125&gt;0,VLOOKUP($B125,Nevezés!$A$2:$J$450,4,FALSE),"")</f>
        <v>M.o.</v>
      </c>
      <c r="F125" s="86" t="str">
        <f>IF($B125&gt;0,VLOOKUP($B125,Nevezés!$A$2:$J$450,5,FALSE),"")</f>
        <v>Sárisáp</v>
      </c>
      <c r="G125" s="86" t="str">
        <f>IF($B125&gt;0,VLOOKUP($B125,Nevezés!$A$2:$J$450,6,FALSE),"")</f>
        <v>Cabernet sauvignon</v>
      </c>
      <c r="H125" s="86">
        <f>IF($B125&gt;0,VLOOKUP($B125,Nevezés!$A$2:$J$450,7,FALSE),"")</f>
        <v>2012</v>
      </c>
      <c r="I125" s="86" t="str">
        <f>IF($B125&gt;0,VLOOKUP($B125,Nevezés!$A$2:$J$450,8,FALSE),"")</f>
        <v>Sárisáp Óhegy</v>
      </c>
      <c r="J125" s="86" t="str">
        <f>IF($B125&gt;0,VLOOKUP($B125,Nevezés!$A$2:$J$450,9,FALSE),"")</f>
        <v>száraz</v>
      </c>
      <c r="K125" s="86" t="str">
        <f>IF($B125&gt;0,VLOOKUP($B125,Nevezés!$A$2:$J$450,10,FALSE),"")</f>
        <v>vörös</v>
      </c>
      <c r="L125" s="87">
        <f>Pontozás6X5!B140</f>
        <v>4</v>
      </c>
      <c r="M125" s="88">
        <f>Pontozás6X5!C140</f>
        <v>16.5</v>
      </c>
      <c r="N125" s="88">
        <f>Pontozás6X5!D140</f>
        <v>17</v>
      </c>
      <c r="O125" s="88">
        <f>Pontozás6X5!E140</f>
        <v>16.6</v>
      </c>
      <c r="P125" s="88">
        <f>Pontozás6X5!F140</f>
        <v>17</v>
      </c>
      <c r="Q125" s="88">
        <f>Pontozás6X5!G140</f>
        <v>18</v>
      </c>
      <c r="R125" s="89">
        <f t="shared" si="5"/>
        <v>17.02</v>
      </c>
      <c r="S125" s="54" t="str">
        <f t="shared" si="6"/>
        <v>Bronz</v>
      </c>
    </row>
    <row r="126" spans="1:19" ht="12.75">
      <c r="A126" s="84">
        <f t="shared" si="4"/>
        <v>125</v>
      </c>
      <c r="B126" s="84">
        <f>Pontozás6X5!A168</f>
        <v>332</v>
      </c>
      <c r="C126" s="85">
        <f>IF($B126&gt;0,VLOOKUP($B126,Nevezés!$A$2:$J$450,2,FALSE),"")</f>
        <v>3</v>
      </c>
      <c r="D126" s="86" t="str">
        <f>IF($B126&gt;0,VLOOKUP($B126,Nevezés!$A$2:$J$450,3,FALSE),"")</f>
        <v>Bokros Gáborné</v>
      </c>
      <c r="E126" s="86" t="str">
        <f>IF($B126&gt;0,VLOOKUP($B126,Nevezés!$A$2:$J$450,4,FALSE),"")</f>
        <v>M.o.</v>
      </c>
      <c r="F126" s="86" t="str">
        <f>IF($B126&gt;0,VLOOKUP($B126,Nevezés!$A$2:$J$450,5,FALSE),"")</f>
        <v>Epöl</v>
      </c>
      <c r="G126" s="86" t="str">
        <f>IF($B126&gt;0,VLOOKUP($B126,Nevezés!$A$2:$J$450,6,FALSE),"")</f>
        <v>Zweigelt Kékfrankos </v>
      </c>
      <c r="H126" s="86">
        <f>IF($B126&gt;0,VLOOKUP($B126,Nevezés!$A$2:$J$450,7,FALSE),"")</f>
        <v>2012</v>
      </c>
      <c r="I126" s="86" t="str">
        <f>IF($B126&gt;0,VLOOKUP($B126,Nevezés!$A$2:$J$450,8,FALSE),"")</f>
        <v>Epöl</v>
      </c>
      <c r="J126" s="86" t="str">
        <f>IF($B126&gt;0,VLOOKUP($B126,Nevezés!$A$2:$J$450,9,FALSE),"")</f>
        <v>száraz</v>
      </c>
      <c r="K126" s="86" t="str">
        <f>IF($B126&gt;0,VLOOKUP($B126,Nevezés!$A$2:$J$450,10,FALSE),"")</f>
        <v>siller</v>
      </c>
      <c r="L126" s="87">
        <f>Pontozás6X5!B168</f>
        <v>1</v>
      </c>
      <c r="M126" s="88">
        <f>Pontozás6X5!C168</f>
        <v>16.6</v>
      </c>
      <c r="N126" s="88">
        <f>Pontozás6X5!D168</f>
        <v>17</v>
      </c>
      <c r="O126" s="88">
        <f>Pontozás6X5!E168</f>
        <v>16.9</v>
      </c>
      <c r="P126" s="88">
        <f>Pontozás6X5!F168</f>
        <v>17.5</v>
      </c>
      <c r="Q126" s="88">
        <f>Pontozás6X5!G168</f>
        <v>17</v>
      </c>
      <c r="R126" s="89">
        <f t="shared" si="5"/>
        <v>17</v>
      </c>
      <c r="S126" s="54" t="str">
        <f t="shared" si="6"/>
        <v>Bronz</v>
      </c>
    </row>
    <row r="127" spans="1:19" ht="12.75">
      <c r="A127" s="84">
        <f t="shared" si="4"/>
        <v>125</v>
      </c>
      <c r="B127" s="84">
        <f>Pontozás6X5!A80</f>
        <v>618</v>
      </c>
      <c r="C127" s="85">
        <f>IF($B127&gt;0,VLOOKUP($B127,Nevezés!$A$2:$J$450,2,FALSE),"")</f>
        <v>108</v>
      </c>
      <c r="D127" s="86" t="str">
        <f>IF($B127&gt;0,VLOOKUP($B127,Nevezés!$A$2:$J$450,3,FALSE),"")</f>
        <v>Silling Győző</v>
      </c>
      <c r="E127" s="86" t="str">
        <f>IF($B127&gt;0,VLOOKUP($B127,Nevezés!$A$2:$J$450,4,FALSE),"")</f>
        <v>M.o.</v>
      </c>
      <c r="F127" s="86" t="str">
        <f>IF($B127&gt;0,VLOOKUP($B127,Nevezés!$A$2:$J$450,5,FALSE),"")</f>
        <v>Piliscsév</v>
      </c>
      <c r="G127" s="86" t="str">
        <f>IF($B127&gt;0,VLOOKUP($B127,Nevezés!$A$2:$J$450,6,FALSE),"")</f>
        <v>Chardonnay</v>
      </c>
      <c r="H127" s="86">
        <f>IF($B127&gt;0,VLOOKUP($B127,Nevezés!$A$2:$J$450,7,FALSE),"")</f>
        <v>2012</v>
      </c>
      <c r="I127" s="86" t="str">
        <f>IF($B127&gt;0,VLOOKUP($B127,Nevezés!$A$2:$J$450,8,FALSE),"")</f>
        <v>Telki</v>
      </c>
      <c r="J127" s="86" t="str">
        <f>IF($B127&gt;0,VLOOKUP($B127,Nevezés!$A$2:$J$450,9,FALSE),"")</f>
        <v>száraz</v>
      </c>
      <c r="K127" s="86" t="str">
        <f>IF($B127&gt;0,VLOOKUP($B127,Nevezés!$A$2:$J$450,10,FALSE),"")</f>
        <v>fehér</v>
      </c>
      <c r="L127" s="87">
        <f>Pontozás6X5!B80</f>
        <v>4</v>
      </c>
      <c r="M127" s="88">
        <f>Pontozás6X5!C80</f>
        <v>17</v>
      </c>
      <c r="N127" s="88">
        <f>Pontozás6X5!D80</f>
        <v>18</v>
      </c>
      <c r="O127" s="88">
        <f>Pontozás6X5!E80</f>
        <v>16</v>
      </c>
      <c r="P127" s="88">
        <f>Pontozás6X5!F80</f>
        <v>17</v>
      </c>
      <c r="Q127" s="88">
        <f>Pontozás6X5!G80</f>
        <v>17</v>
      </c>
      <c r="R127" s="89">
        <f t="shared" si="5"/>
        <v>17</v>
      </c>
      <c r="S127" s="54" t="str">
        <f t="shared" si="6"/>
        <v>Bronz</v>
      </c>
    </row>
    <row r="128" spans="1:19" ht="12.75">
      <c r="A128" s="84">
        <f t="shared" si="4"/>
        <v>127</v>
      </c>
      <c r="B128" s="84">
        <f>Pontozás6X5!A95</f>
        <v>621</v>
      </c>
      <c r="C128" s="85">
        <f>IF($B128&gt;0,VLOOKUP($B128,Nevezés!$A$2:$J$450,2,FALSE),"")</f>
        <v>28</v>
      </c>
      <c r="D128" s="86" t="str">
        <f>IF($B128&gt;0,VLOOKUP($B128,Nevezés!$A$2:$J$450,3,FALSE),"")</f>
        <v>Pfuger István</v>
      </c>
      <c r="E128" s="86" t="str">
        <f>IF($B128&gt;0,VLOOKUP($B128,Nevezés!$A$2:$J$450,4,FALSE),"")</f>
        <v>M.o.</v>
      </c>
      <c r="F128" s="86" t="str">
        <f>IF($B128&gt;0,VLOOKUP($B128,Nevezés!$A$2:$J$450,5,FALSE),"")</f>
        <v>Sárisáp</v>
      </c>
      <c r="G128" s="86" t="str">
        <f>IF($B128&gt;0,VLOOKUP($B128,Nevezés!$A$2:$J$450,6,FALSE),"")</f>
        <v>Chardonnay</v>
      </c>
      <c r="H128" s="86">
        <f>IF($B128&gt;0,VLOOKUP($B128,Nevezés!$A$2:$J$450,7,FALSE),"")</f>
        <v>2012</v>
      </c>
      <c r="I128" s="86" t="str">
        <f>IF($B128&gt;0,VLOOKUP($B128,Nevezés!$A$2:$J$450,8,FALSE),"")</f>
        <v>Budakeszi</v>
      </c>
      <c r="J128" s="86" t="str">
        <f>IF($B128&gt;0,VLOOKUP($B128,Nevezés!$A$2:$J$450,9,FALSE),"")</f>
        <v>száraz</v>
      </c>
      <c r="K128" s="86" t="str">
        <f>IF($B128&gt;0,VLOOKUP($B128,Nevezés!$A$2:$J$450,10,FALSE),"")</f>
        <v>fehér</v>
      </c>
      <c r="L128" s="87">
        <f>Pontozás6X5!B95</f>
        <v>4</v>
      </c>
      <c r="M128" s="88">
        <f>Pontozás6X5!C95</f>
        <v>17.8</v>
      </c>
      <c r="N128" s="88">
        <f>Pontozás6X5!D95</f>
        <v>18.5</v>
      </c>
      <c r="O128" s="88">
        <f>Pontozás6X5!E95</f>
        <v>16.6</v>
      </c>
      <c r="P128" s="88">
        <f>Pontozás6X5!F95</f>
        <v>16</v>
      </c>
      <c r="Q128" s="88">
        <f>Pontozás6X5!G95</f>
        <v>16</v>
      </c>
      <c r="R128" s="89">
        <f t="shared" si="5"/>
        <v>16.98</v>
      </c>
      <c r="S128" s="54" t="str">
        <f t="shared" si="6"/>
        <v>Bronz</v>
      </c>
    </row>
    <row r="129" spans="1:19" ht="12.75">
      <c r="A129" s="84">
        <f t="shared" si="4"/>
        <v>127</v>
      </c>
      <c r="B129" s="84">
        <f>Pontozás6X5!A78</f>
        <v>411</v>
      </c>
      <c r="C129" s="85">
        <f>IF($B129&gt;0,VLOOKUP($B129,Nevezés!$A$2:$J$450,2,FALSE),"")</f>
        <v>178</v>
      </c>
      <c r="D129" s="86" t="str">
        <f>IF($B129&gt;0,VLOOKUP($B129,Nevezés!$A$2:$J$450,3,FALSE),"")</f>
        <v>Csudai Róbert</v>
      </c>
      <c r="E129" s="86" t="str">
        <f>IF($B129&gt;0,VLOOKUP($B129,Nevezés!$A$2:$J$450,4,FALSE),"")</f>
        <v>Szlovákia</v>
      </c>
      <c r="F129" s="86" t="str">
        <f>IF($B129&gt;0,VLOOKUP($B129,Nevezés!$A$2:$J$450,5,FALSE),"")</f>
        <v>Lekér</v>
      </c>
      <c r="G129" s="86" t="str">
        <f>IF($B129&gt;0,VLOOKUP($B129,Nevezés!$A$2:$J$450,6,FALSE),"")</f>
        <v>Olaszrizling</v>
      </c>
      <c r="H129" s="86">
        <f>IF($B129&gt;0,VLOOKUP($B129,Nevezés!$A$2:$J$450,7,FALSE),"")</f>
        <v>2012</v>
      </c>
      <c r="I129" s="86" t="str">
        <f>IF($B129&gt;0,VLOOKUP($B129,Nevezés!$A$2:$J$450,8,FALSE),"")</f>
        <v>Lovas</v>
      </c>
      <c r="J129" s="86" t="str">
        <f>IF($B129&gt;0,VLOOKUP($B129,Nevezés!$A$2:$J$450,9,FALSE),"")</f>
        <v>száraz</v>
      </c>
      <c r="K129" s="86" t="str">
        <f>IF($B129&gt;0,VLOOKUP($B129,Nevezés!$A$2:$J$450,10,FALSE),"")</f>
        <v>fehér</v>
      </c>
      <c r="L129" s="87">
        <f>Pontozás6X5!B78</f>
        <v>2</v>
      </c>
      <c r="M129" s="88">
        <f>Pontozás6X5!C78</f>
        <v>17</v>
      </c>
      <c r="N129" s="88">
        <f>Pontozás6X5!D78</f>
        <v>17.5</v>
      </c>
      <c r="O129" s="88">
        <f>Pontozás6X5!E78</f>
        <v>17.5</v>
      </c>
      <c r="P129" s="88">
        <f>Pontozás6X5!F78</f>
        <v>16.3</v>
      </c>
      <c r="Q129" s="88">
        <f>Pontozás6X5!G78</f>
        <v>16.6</v>
      </c>
      <c r="R129" s="89">
        <f t="shared" si="5"/>
        <v>16.98</v>
      </c>
      <c r="S129" s="54" t="str">
        <f t="shared" si="6"/>
        <v>Bronz</v>
      </c>
    </row>
    <row r="130" spans="1:19" ht="12.75">
      <c r="A130" s="84">
        <f aca="true" t="shared" si="7" ref="A130:A193">RANK(R130,$R$2:$R$234,0)</f>
        <v>129</v>
      </c>
      <c r="B130" s="84">
        <f>Pontozás6X5!A58</f>
        <v>312</v>
      </c>
      <c r="C130" s="85">
        <f>IF($B130&gt;0,VLOOKUP($B130,Nevezés!$A$2:$J$450,2,FALSE),"")</f>
        <v>218</v>
      </c>
      <c r="D130" s="86" t="str">
        <f>IF($B130&gt;0,VLOOKUP($B130,Nevezés!$A$2:$J$450,3,FALSE),"")</f>
        <v>Kormos Károly</v>
      </c>
      <c r="E130" s="86" t="str">
        <f>IF($B130&gt;0,VLOOKUP($B130,Nevezés!$A$2:$J$450,4,FALSE),"")</f>
        <v>Szlovákia</v>
      </c>
      <c r="F130" s="86" t="str">
        <f>IF($B130&gt;0,VLOOKUP($B130,Nevezés!$A$2:$J$450,5,FALSE),"")</f>
        <v>Garamkövesd</v>
      </c>
      <c r="G130" s="86" t="str">
        <f>IF($B130&gt;0,VLOOKUP($B130,Nevezés!$A$2:$J$450,6,FALSE),"")</f>
        <v>Zöldvelteléni</v>
      </c>
      <c r="H130" s="86">
        <f>IF($B130&gt;0,VLOOKUP($B130,Nevezés!$A$2:$J$450,7,FALSE),"")</f>
        <v>2012</v>
      </c>
      <c r="I130" s="86" t="str">
        <f>IF($B130&gt;0,VLOOKUP($B130,Nevezés!$A$2:$J$450,8,FALSE),"")</f>
        <v>Garamkövesd</v>
      </c>
      <c r="J130" s="86" t="str">
        <f>IF($B130&gt;0,VLOOKUP($B130,Nevezés!$A$2:$J$450,9,FALSE),"")</f>
        <v>száraz</v>
      </c>
      <c r="K130" s="86" t="str">
        <f>IF($B130&gt;0,VLOOKUP($B130,Nevezés!$A$2:$J$450,10,FALSE),"")</f>
        <v>fehér</v>
      </c>
      <c r="L130" s="87">
        <f>Pontozás6X5!B58</f>
        <v>1</v>
      </c>
      <c r="M130" s="88">
        <f>Pontozás6X5!C58</f>
        <v>17</v>
      </c>
      <c r="N130" s="88">
        <f>Pontozás6X5!D58</f>
        <v>16.6</v>
      </c>
      <c r="O130" s="88">
        <f>Pontozás6X5!E58</f>
        <v>17.5</v>
      </c>
      <c r="P130" s="88">
        <f>Pontozás6X5!F58</f>
        <v>17.5</v>
      </c>
      <c r="Q130" s="88">
        <f>Pontozás6X5!G58</f>
        <v>16.3</v>
      </c>
      <c r="R130" s="89">
        <f aca="true" t="shared" si="8" ref="R130:R193">AVERAGE(M130:Q130)</f>
        <v>16.979999999999997</v>
      </c>
      <c r="S130" s="54" t="str">
        <f t="shared" si="6"/>
        <v>Bronz</v>
      </c>
    </row>
    <row r="131" spans="1:19" ht="12.75">
      <c r="A131" s="84">
        <f t="shared" si="7"/>
        <v>130</v>
      </c>
      <c r="B131" s="84">
        <f>Pontozás6X5!A55</f>
        <v>710</v>
      </c>
      <c r="C131" s="85">
        <f>IF($B131&gt;0,VLOOKUP($B131,Nevezés!$A$2:$J$450,2,FALSE),"")</f>
        <v>54</v>
      </c>
      <c r="D131" s="86" t="str">
        <f>IF($B131&gt;0,VLOOKUP($B131,Nevezés!$A$2:$J$450,3,FALSE),"")</f>
        <v>Marcsó József</v>
      </c>
      <c r="E131" s="86" t="str">
        <f>IF($B131&gt;0,VLOOKUP($B131,Nevezés!$A$2:$J$450,4,FALSE),"")</f>
        <v>M.o.</v>
      </c>
      <c r="F131" s="86" t="str">
        <f>IF($B131&gt;0,VLOOKUP($B131,Nevezés!$A$2:$J$450,5,FALSE),"")</f>
        <v>Sárisáp</v>
      </c>
      <c r="G131" s="86" t="str">
        <f>IF($B131&gt;0,VLOOKUP($B131,Nevezés!$A$2:$J$450,6,FALSE),"")</f>
        <v>Olaszrizling</v>
      </c>
      <c r="H131" s="86">
        <f>IF($B131&gt;0,VLOOKUP($B131,Nevezés!$A$2:$J$450,7,FALSE),"")</f>
        <v>2012</v>
      </c>
      <c r="I131" s="86" t="str">
        <f>IF($B131&gt;0,VLOOKUP($B131,Nevezés!$A$2:$J$450,8,FALSE),"")</f>
        <v>Sárisáp</v>
      </c>
      <c r="J131" s="86" t="str">
        <f>IF($B131&gt;0,VLOOKUP($B131,Nevezés!$A$2:$J$450,9,FALSE),"")</f>
        <v>száraz</v>
      </c>
      <c r="K131" s="86" t="str">
        <f>IF($B131&gt;0,VLOOKUP($B131,Nevezés!$A$2:$J$450,10,FALSE),"")</f>
        <v>fehér</v>
      </c>
      <c r="L131" s="87">
        <f>Pontozás6X5!B55</f>
        <v>5</v>
      </c>
      <c r="M131" s="88">
        <f>Pontozás6X5!C55</f>
        <v>16.7</v>
      </c>
      <c r="N131" s="88">
        <f>Pontozás6X5!D55</f>
        <v>17.5</v>
      </c>
      <c r="O131" s="88">
        <f>Pontozás6X5!E55</f>
        <v>16.8</v>
      </c>
      <c r="P131" s="88">
        <f>Pontozás6X5!F55</f>
        <v>16.8</v>
      </c>
      <c r="Q131" s="88">
        <f>Pontozás6X5!G55</f>
        <v>17</v>
      </c>
      <c r="R131" s="89">
        <f t="shared" si="8"/>
        <v>16.96</v>
      </c>
      <c r="S131" s="54" t="str">
        <f t="shared" si="6"/>
        <v>Bronz</v>
      </c>
    </row>
    <row r="132" spans="1:19" ht="12.75">
      <c r="A132" s="84">
        <f t="shared" si="7"/>
        <v>131</v>
      </c>
      <c r="B132" s="84">
        <f>Pontozás6X5!A40</f>
        <v>609</v>
      </c>
      <c r="C132" s="85">
        <f>IF($B132&gt;0,VLOOKUP($B132,Nevezés!$A$2:$J$450,2,FALSE),"")</f>
        <v>16</v>
      </c>
      <c r="D132" s="86" t="str">
        <f>IF($B132&gt;0,VLOOKUP($B132,Nevezés!$A$2:$J$450,3,FALSE),"")</f>
        <v>Dániel Mihály</v>
      </c>
      <c r="E132" s="86" t="str">
        <f>IF($B132&gt;0,VLOOKUP($B132,Nevezés!$A$2:$J$450,4,FALSE),"")</f>
        <v>M.o.</v>
      </c>
      <c r="F132" s="86" t="str">
        <f>IF($B132&gt;0,VLOOKUP($B132,Nevezés!$A$2:$J$450,5,FALSE),"")</f>
        <v>Mogyorósbánya</v>
      </c>
      <c r="G132" s="86" t="str">
        <f>IF($B132&gt;0,VLOOKUP($B132,Nevezés!$A$2:$J$450,6,FALSE),"")</f>
        <v>Királyleányka</v>
      </c>
      <c r="H132" s="86">
        <f>IF($B132&gt;0,VLOOKUP($B132,Nevezés!$A$2:$J$450,7,FALSE),"")</f>
        <v>2012</v>
      </c>
      <c r="I132" s="86" t="str">
        <f>IF($B132&gt;0,VLOOKUP($B132,Nevezés!$A$2:$J$450,8,FALSE),"")</f>
        <v>Mogyorósbánya</v>
      </c>
      <c r="J132" s="86" t="str">
        <f>IF($B132&gt;0,VLOOKUP($B132,Nevezés!$A$2:$J$450,9,FALSE),"")</f>
        <v>száraz</v>
      </c>
      <c r="K132" s="86" t="str">
        <f>IF($B132&gt;0,VLOOKUP($B132,Nevezés!$A$2:$J$450,10,FALSE),"")</f>
        <v>fehér</v>
      </c>
      <c r="L132" s="87">
        <f>Pontozás6X5!B40</f>
        <v>4</v>
      </c>
      <c r="M132" s="88">
        <f>Pontozás6X5!C40</f>
        <v>16.7</v>
      </c>
      <c r="N132" s="88">
        <f>Pontozás6X5!D40</f>
        <v>18</v>
      </c>
      <c r="O132" s="88">
        <f>Pontozás6X5!E40</f>
        <v>16.3</v>
      </c>
      <c r="P132" s="88">
        <f>Pontozás6X5!F40</f>
        <v>16.2</v>
      </c>
      <c r="Q132" s="88">
        <f>Pontozás6X5!G40</f>
        <v>17.5</v>
      </c>
      <c r="R132" s="89">
        <f t="shared" si="8"/>
        <v>16.94</v>
      </c>
      <c r="S132" s="54" t="str">
        <f t="shared" si="6"/>
        <v>Bronz</v>
      </c>
    </row>
    <row r="133" spans="1:19" ht="12.75">
      <c r="A133" s="84">
        <f t="shared" si="7"/>
        <v>131</v>
      </c>
      <c r="B133" s="84">
        <f>Pontozás6X5!A44</f>
        <v>610</v>
      </c>
      <c r="C133" s="85">
        <f>IF($B133&gt;0,VLOOKUP($B133,Nevezés!$A$2:$J$450,2,FALSE),"")</f>
        <v>68</v>
      </c>
      <c r="D133" s="86" t="str">
        <f>IF($B133&gt;0,VLOOKUP($B133,Nevezés!$A$2:$J$450,3,FALSE),"")</f>
        <v>Stanislav Michlo</v>
      </c>
      <c r="E133" s="86" t="str">
        <f>IF($B133&gt;0,VLOOKUP($B133,Nevezés!$A$2:$J$450,4,FALSE),"")</f>
        <v>Szlovákia</v>
      </c>
      <c r="F133" s="86" t="str">
        <f>IF($B133&gt;0,VLOOKUP($B133,Nevezés!$A$2:$J$450,5,FALSE),"")</f>
        <v>Farnad</v>
      </c>
      <c r="G133" s="86" t="str">
        <f>IF($B133&gt;0,VLOOKUP($B133,Nevezés!$A$2:$J$450,6,FALSE),"")</f>
        <v>Peszeki leányka</v>
      </c>
      <c r="H133" s="86">
        <f>IF($B133&gt;0,VLOOKUP($B133,Nevezés!$A$2:$J$450,7,FALSE),"")</f>
        <v>2012</v>
      </c>
      <c r="I133" s="86" t="str">
        <f>IF($B133&gt;0,VLOOKUP($B133,Nevezés!$A$2:$J$450,8,FALSE),"")</f>
        <v>Farnad</v>
      </c>
      <c r="J133" s="86" t="str">
        <f>IF($B133&gt;0,VLOOKUP($B133,Nevezés!$A$2:$J$450,9,FALSE),"")</f>
        <v>száraz</v>
      </c>
      <c r="K133" s="86" t="str">
        <f>IF($B133&gt;0,VLOOKUP($B133,Nevezés!$A$2:$J$450,10,FALSE),"")</f>
        <v>fehér</v>
      </c>
      <c r="L133" s="87">
        <f>Pontozás6X5!B44</f>
        <v>4</v>
      </c>
      <c r="M133" s="88">
        <f>Pontozás6X5!C44</f>
        <v>16.5</v>
      </c>
      <c r="N133" s="88">
        <f>Pontozás6X5!D44</f>
        <v>17</v>
      </c>
      <c r="O133" s="88">
        <f>Pontozás6X5!E44</f>
        <v>16.2</v>
      </c>
      <c r="P133" s="88">
        <f>Pontozás6X5!F44</f>
        <v>17.5</v>
      </c>
      <c r="Q133" s="88">
        <f>Pontozás6X5!G44</f>
        <v>17.5</v>
      </c>
      <c r="R133" s="89">
        <f t="shared" si="8"/>
        <v>16.94</v>
      </c>
      <c r="S133" s="54" t="str">
        <f t="shared" si="6"/>
        <v>Bronz</v>
      </c>
    </row>
    <row r="134" spans="1:19" ht="12.75">
      <c r="A134" s="84">
        <f t="shared" si="7"/>
        <v>133</v>
      </c>
      <c r="B134" s="84">
        <f>Pontozás6X5!A181</f>
        <v>638</v>
      </c>
      <c r="C134" s="85">
        <f>IF($B134&gt;0,VLOOKUP($B134,Nevezés!$A$2:$J$450,2,FALSE),"")</f>
        <v>95</v>
      </c>
      <c r="D134" s="86" t="str">
        <f>IF($B134&gt;0,VLOOKUP($B134,Nevezés!$A$2:$J$450,3,FALSE),"")</f>
        <v>Pék Viktor</v>
      </c>
      <c r="E134" s="86" t="str">
        <f>IF($B134&gt;0,VLOOKUP($B134,Nevezés!$A$2:$J$450,4,FALSE),"")</f>
        <v>M.o.</v>
      </c>
      <c r="F134" s="86" t="str">
        <f>IF($B134&gt;0,VLOOKUP($B134,Nevezés!$A$2:$J$450,5,FALSE),"")</f>
        <v>Tokodaltáró</v>
      </c>
      <c r="G134" s="86" t="str">
        <f>IF($B134&gt;0,VLOOKUP($B134,Nevezés!$A$2:$J$450,6,FALSE),"")</f>
        <v>Merlot Pinot noir</v>
      </c>
      <c r="H134" s="86">
        <f>IF($B134&gt;0,VLOOKUP($B134,Nevezés!$A$2:$J$450,7,FALSE),"")</f>
        <v>2012</v>
      </c>
      <c r="I134" s="86" t="str">
        <f>IF($B134&gt;0,VLOOKUP($B134,Nevezés!$A$2:$J$450,8,FALSE),"")</f>
        <v>Dunaszentmiklós</v>
      </c>
      <c r="J134" s="86" t="str">
        <f>IF($B134&gt;0,VLOOKUP($B134,Nevezés!$A$2:$J$450,9,FALSE),"")</f>
        <v>száraz</v>
      </c>
      <c r="K134" s="86" t="str">
        <f>IF($B134&gt;0,VLOOKUP($B134,Nevezés!$A$2:$J$450,10,FALSE),"")</f>
        <v>vörös</v>
      </c>
      <c r="L134" s="87">
        <f>Pontozás6X5!B181</f>
        <v>4</v>
      </c>
      <c r="M134" s="88">
        <f>Pontozás6X5!C181</f>
        <v>16.3</v>
      </c>
      <c r="N134" s="88">
        <f>Pontozás6X5!D181</f>
        <v>18</v>
      </c>
      <c r="O134" s="88">
        <f>Pontozás6X5!E181</f>
        <v>16.4</v>
      </c>
      <c r="P134" s="88">
        <f>Pontozás6X5!F181</f>
        <v>18</v>
      </c>
      <c r="Q134" s="88">
        <f>Pontozás6X5!G181</f>
        <v>16</v>
      </c>
      <c r="R134" s="89">
        <f t="shared" si="8"/>
        <v>16.939999999999998</v>
      </c>
      <c r="S134" s="54" t="str">
        <f t="shared" si="6"/>
        <v>Bronz</v>
      </c>
    </row>
    <row r="135" spans="1:19" ht="12.75">
      <c r="A135" s="84">
        <f t="shared" si="7"/>
        <v>134</v>
      </c>
      <c r="B135" s="84">
        <f>Pontozás6X5!A214</f>
        <v>343</v>
      </c>
      <c r="C135" s="85">
        <f>IF($B135&gt;0,VLOOKUP($B135,Nevezés!$A$2:$J$450,2,FALSE),"")</f>
        <v>120</v>
      </c>
      <c r="D135" s="86" t="str">
        <f>IF($B135&gt;0,VLOOKUP($B135,Nevezés!$A$2:$J$450,3,FALSE),"")</f>
        <v>Türk János</v>
      </c>
      <c r="E135" s="86" t="str">
        <f>IF($B135&gt;0,VLOOKUP($B135,Nevezés!$A$2:$J$450,4,FALSE),"")</f>
        <v>M.o.</v>
      </c>
      <c r="F135" s="86" t="str">
        <f>IF($B135&gt;0,VLOOKUP($B135,Nevezés!$A$2:$J$450,5,FALSE),"")</f>
        <v>Pilisvörösvár</v>
      </c>
      <c r="G135" s="86" t="str">
        <f>IF($B135&gt;0,VLOOKUP($B135,Nevezés!$A$2:$J$450,6,FALSE),"")</f>
        <v>Cabernet sauvignon</v>
      </c>
      <c r="H135" s="86">
        <f>IF($B135&gt;0,VLOOKUP($B135,Nevezés!$A$2:$J$450,7,FALSE),"")</f>
        <v>2011</v>
      </c>
      <c r="I135" s="86" t="str">
        <f>IF($B135&gt;0,VLOOKUP($B135,Nevezés!$A$2:$J$450,8,FALSE),"")</f>
        <v>Szekszárd</v>
      </c>
      <c r="J135" s="86" t="str">
        <f>IF($B135&gt;0,VLOOKUP($B135,Nevezés!$A$2:$J$450,9,FALSE),"")</f>
        <v>száraz</v>
      </c>
      <c r="K135" s="86" t="str">
        <f>IF($B135&gt;0,VLOOKUP($B135,Nevezés!$A$2:$J$450,10,FALSE),"")</f>
        <v>vörös</v>
      </c>
      <c r="L135" s="87">
        <f>Pontozás6X5!B214</f>
        <v>1</v>
      </c>
      <c r="M135" s="88">
        <f>Pontozás6X5!C214</f>
        <v>17</v>
      </c>
      <c r="N135" s="88">
        <f>Pontozás6X5!D214</f>
        <v>16.6</v>
      </c>
      <c r="O135" s="88">
        <f>Pontozás6X5!E214</f>
        <v>17</v>
      </c>
      <c r="P135" s="88">
        <f>Pontozás6X5!F214</f>
        <v>17.5</v>
      </c>
      <c r="Q135" s="88">
        <f>Pontozás6X5!G214</f>
        <v>16.51</v>
      </c>
      <c r="R135" s="89">
        <f t="shared" si="8"/>
        <v>16.922</v>
      </c>
      <c r="S135" s="54" t="str">
        <f t="shared" si="6"/>
        <v>Bronz</v>
      </c>
    </row>
    <row r="136" spans="1:19" ht="12.75">
      <c r="A136" s="84">
        <f t="shared" si="7"/>
        <v>135</v>
      </c>
      <c r="B136" s="84">
        <f>Pontozás6X5!A143</f>
        <v>328</v>
      </c>
      <c r="C136" s="85">
        <f>IF($B136&gt;0,VLOOKUP($B136,Nevezés!$A$2:$J$450,2,FALSE),"")</f>
        <v>5</v>
      </c>
      <c r="D136" s="86" t="str">
        <f>IF($B136&gt;0,VLOOKUP($B136,Nevezés!$A$2:$J$450,3,FALSE),"")</f>
        <v>Mike Hajnalka</v>
      </c>
      <c r="E136" s="86" t="str">
        <f>IF($B136&gt;0,VLOOKUP($B136,Nevezés!$A$2:$J$450,4,FALSE),"")</f>
        <v>M.o.</v>
      </c>
      <c r="F136" s="86" t="str">
        <f>IF($B136&gt;0,VLOOKUP($B136,Nevezés!$A$2:$J$450,5,FALSE),"")</f>
        <v>Epöl</v>
      </c>
      <c r="G136" s="86" t="str">
        <f>IF($B136&gt;0,VLOOKUP($B136,Nevezés!$A$2:$J$450,6,FALSE),"")</f>
        <v>Zweigelt Kékfrankos </v>
      </c>
      <c r="H136" s="86">
        <f>IF($B136&gt;0,VLOOKUP($B136,Nevezés!$A$2:$J$450,7,FALSE),"")</f>
        <v>2012</v>
      </c>
      <c r="I136" s="86" t="str">
        <f>IF($B136&gt;0,VLOOKUP($B136,Nevezés!$A$2:$J$450,8,FALSE),"")</f>
        <v>Epöl</v>
      </c>
      <c r="J136" s="86" t="str">
        <f>IF($B136&gt;0,VLOOKUP($B136,Nevezés!$A$2:$J$450,9,FALSE),"")</f>
        <v>száraz</v>
      </c>
      <c r="K136" s="86" t="str">
        <f>IF($B136&gt;0,VLOOKUP($B136,Nevezés!$A$2:$J$450,10,FALSE),"")</f>
        <v>rose</v>
      </c>
      <c r="L136" s="87">
        <f>Pontozás6X5!B143</f>
        <v>1</v>
      </c>
      <c r="M136" s="88">
        <f>Pontozás6X5!C143</f>
        <v>17</v>
      </c>
      <c r="N136" s="88">
        <f>Pontozás6X5!D143</f>
        <v>16.8</v>
      </c>
      <c r="O136" s="88">
        <f>Pontozás6X5!E143</f>
        <v>16.9</v>
      </c>
      <c r="P136" s="88">
        <f>Pontozás6X5!F143</f>
        <v>17</v>
      </c>
      <c r="Q136" s="88">
        <f>Pontozás6X5!G143</f>
        <v>16.8</v>
      </c>
      <c r="R136" s="89">
        <f t="shared" si="8"/>
        <v>16.9</v>
      </c>
      <c r="S136" s="54" t="str">
        <f t="shared" si="6"/>
        <v>Bronz</v>
      </c>
    </row>
    <row r="137" spans="1:19" ht="13.5" customHeight="1">
      <c r="A137" s="84">
        <f t="shared" si="7"/>
        <v>135</v>
      </c>
      <c r="B137" s="84">
        <f>Pontozás6X5!A20</f>
        <v>506</v>
      </c>
      <c r="C137" s="85">
        <f>IF($B137&gt;0,VLOOKUP($B137,Nevezés!$A$2:$J$450,2,FALSE),"")</f>
        <v>182</v>
      </c>
      <c r="D137" s="86" t="str">
        <f>IF($B137&gt;0,VLOOKUP($B137,Nevezés!$A$2:$J$450,3,FALSE),"")</f>
        <v>Babocsai Ervin</v>
      </c>
      <c r="E137" s="86" t="str">
        <f>IF($B137&gt;0,VLOOKUP($B137,Nevezés!$A$2:$J$450,4,FALSE),"")</f>
        <v>M.o.</v>
      </c>
      <c r="F137" s="86" t="str">
        <f>IF($B137&gt;0,VLOOKUP($B137,Nevezés!$A$2:$J$450,5,FALSE),"")</f>
        <v>Mogyorósbánya</v>
      </c>
      <c r="G137" s="86" t="str">
        <f>IF($B137&gt;0,VLOOKUP($B137,Nevezés!$A$2:$J$450,6,FALSE),"")</f>
        <v>Vegyes fehér</v>
      </c>
      <c r="H137" s="86">
        <f>IF($B137&gt;0,VLOOKUP($B137,Nevezés!$A$2:$J$450,7,FALSE),"")</f>
        <v>2012</v>
      </c>
      <c r="I137" s="86" t="str">
        <f>IF($B137&gt;0,VLOOKUP($B137,Nevezés!$A$2:$J$450,8,FALSE),"")</f>
        <v>Szerencs</v>
      </c>
      <c r="J137" s="86" t="str">
        <f>IF($B137&gt;0,VLOOKUP($B137,Nevezés!$A$2:$J$450,9,FALSE),"")</f>
        <v>száraz</v>
      </c>
      <c r="K137" s="86" t="str">
        <f>IF($B137&gt;0,VLOOKUP($B137,Nevezés!$A$2:$J$450,10,FALSE),"")</f>
        <v>fehér</v>
      </c>
      <c r="L137" s="87">
        <f>Pontozás6X5!B20</f>
        <v>3</v>
      </c>
      <c r="M137" s="88">
        <f>Pontozás6X5!C20</f>
        <v>17</v>
      </c>
      <c r="N137" s="88">
        <f>Pontozás6X5!D20</f>
        <v>17</v>
      </c>
      <c r="O137" s="88">
        <f>Pontozás6X5!E20</f>
        <v>17</v>
      </c>
      <c r="P137" s="88">
        <f>Pontozás6X5!F20</f>
        <v>17</v>
      </c>
      <c r="Q137" s="88">
        <f>Pontozás6X5!G20</f>
        <v>16.5</v>
      </c>
      <c r="R137" s="89">
        <f t="shared" si="8"/>
        <v>16.9</v>
      </c>
      <c r="S137" s="54" t="str">
        <f t="shared" si="6"/>
        <v>Bronz</v>
      </c>
    </row>
    <row r="138" spans="1:19" ht="12.75">
      <c r="A138" s="84">
        <f t="shared" si="7"/>
        <v>137</v>
      </c>
      <c r="B138" s="84">
        <f>Pontozás6X5!A121</f>
        <v>724</v>
      </c>
      <c r="C138" s="85">
        <f>IF($B138&gt;0,VLOOKUP($B138,Nevezés!$A$2:$J$450,2,FALSE),"")</f>
        <v>78</v>
      </c>
      <c r="D138" s="86" t="str">
        <f>IF($B138&gt;0,VLOOKUP($B138,Nevezés!$A$2:$J$450,3,FALSE),"")</f>
        <v>Tibor Varga</v>
      </c>
      <c r="E138" s="86" t="str">
        <f>IF($B138&gt;0,VLOOKUP($B138,Nevezés!$A$2:$J$450,4,FALSE),"")</f>
        <v>Szlovákia</v>
      </c>
      <c r="F138" s="86" t="str">
        <f>IF($B138&gt;0,VLOOKUP($B138,Nevezés!$A$2:$J$450,5,FALSE),"")</f>
        <v>Farnad</v>
      </c>
      <c r="G138" s="86" t="str">
        <f>IF($B138&gt;0,VLOOKUP($B138,Nevezés!$A$2:$J$450,6,FALSE),"")</f>
        <v>Chardonnay</v>
      </c>
      <c r="H138" s="86">
        <f>IF($B138&gt;0,VLOOKUP($B138,Nevezés!$A$2:$J$450,7,FALSE),"")</f>
        <v>2012</v>
      </c>
      <c r="I138" s="86" t="str">
        <f>IF($B138&gt;0,VLOOKUP($B138,Nevezés!$A$2:$J$450,8,FALSE),"")</f>
        <v>Farnad</v>
      </c>
      <c r="J138" s="86" t="str">
        <f>IF($B138&gt;0,VLOOKUP($B138,Nevezés!$A$2:$J$450,9,FALSE),"")</f>
        <v>száraz</v>
      </c>
      <c r="K138" s="86" t="str">
        <f>IF($B138&gt;0,VLOOKUP($B138,Nevezés!$A$2:$J$450,10,FALSE),"")</f>
        <v>fehér</v>
      </c>
      <c r="L138" s="87">
        <f>Pontozás6X5!B121</f>
        <v>5</v>
      </c>
      <c r="M138" s="88">
        <f>Pontozás6X5!C121</f>
        <v>17.5</v>
      </c>
      <c r="N138" s="88">
        <f>Pontozás6X5!D121</f>
        <v>17.1</v>
      </c>
      <c r="O138" s="88">
        <f>Pontozás6X5!E121</f>
        <v>16.5</v>
      </c>
      <c r="P138" s="88">
        <f>Pontozás6X5!F121</f>
        <v>16.3</v>
      </c>
      <c r="Q138" s="88">
        <f>Pontozás6X5!G121</f>
        <v>17</v>
      </c>
      <c r="R138" s="89">
        <f t="shared" si="8"/>
        <v>16.880000000000003</v>
      </c>
      <c r="S138" s="54" t="str">
        <f t="shared" si="6"/>
        <v>Bronz</v>
      </c>
    </row>
    <row r="139" spans="1:19" ht="12.75">
      <c r="A139" s="84">
        <f t="shared" si="7"/>
        <v>138</v>
      </c>
      <c r="B139" s="84">
        <f>Pontozás6X5!A216</f>
        <v>432</v>
      </c>
      <c r="C139" s="85">
        <f>IF($B139&gt;0,VLOOKUP($B139,Nevezés!$A$2:$J$450,2,FALSE),"")</f>
        <v>188</v>
      </c>
      <c r="D139" s="86" t="str">
        <f>IF($B139&gt;0,VLOOKUP($B139,Nevezés!$A$2:$J$450,3,FALSE),"")</f>
        <v>Poszpisek László</v>
      </c>
      <c r="E139" s="86" t="str">
        <f>IF($B139&gt;0,VLOOKUP($B139,Nevezés!$A$2:$J$450,4,FALSE),"")</f>
        <v>M.o.</v>
      </c>
      <c r="F139" s="86" t="str">
        <f>IF($B139&gt;0,VLOOKUP($B139,Nevezés!$A$2:$J$450,5,FALSE),"")</f>
        <v>Mogyorósbánya</v>
      </c>
      <c r="G139" s="86" t="str">
        <f>IF($B139&gt;0,VLOOKUP($B139,Nevezés!$A$2:$J$450,6,FALSE),"")</f>
        <v>Cabernet franc</v>
      </c>
      <c r="H139" s="86">
        <f>IF($B139&gt;0,VLOOKUP($B139,Nevezés!$A$2:$J$450,7,FALSE),"")</f>
        <v>2012</v>
      </c>
      <c r="I139" s="86" t="str">
        <f>IF($B139&gt;0,VLOOKUP($B139,Nevezés!$A$2:$J$450,8,FALSE),"")</f>
        <v>Villány</v>
      </c>
      <c r="J139" s="86" t="str">
        <f>IF($B139&gt;0,VLOOKUP($B139,Nevezés!$A$2:$J$450,9,FALSE),"")</f>
        <v>félédes</v>
      </c>
      <c r="K139" s="86" t="str">
        <f>IF($B139&gt;0,VLOOKUP($B139,Nevezés!$A$2:$J$450,10,FALSE),"")</f>
        <v>rose</v>
      </c>
      <c r="L139" s="87">
        <f>Pontozás6X5!B216</f>
        <v>2</v>
      </c>
      <c r="M139" s="88">
        <f>Pontozás6X5!C216</f>
        <v>16.6</v>
      </c>
      <c r="N139" s="88">
        <f>Pontozás6X5!D216</f>
        <v>16.7</v>
      </c>
      <c r="O139" s="88">
        <f>Pontozás6X5!E216</f>
        <v>17.7</v>
      </c>
      <c r="P139" s="88">
        <f>Pontozás6X5!F216</f>
        <v>16.7</v>
      </c>
      <c r="Q139" s="88">
        <f>Pontozás6X5!G216</f>
        <v>16.6</v>
      </c>
      <c r="R139" s="89">
        <f t="shared" si="8"/>
        <v>16.860000000000003</v>
      </c>
      <c r="S139" s="54" t="str">
        <f t="shared" si="6"/>
        <v>Bronz</v>
      </c>
    </row>
    <row r="140" spans="1:19" ht="12.75">
      <c r="A140" s="84">
        <f t="shared" si="7"/>
        <v>139</v>
      </c>
      <c r="B140" s="84">
        <f>Pontozás6X5!A26</f>
        <v>704</v>
      </c>
      <c r="C140" s="85">
        <f>IF($B140&gt;0,VLOOKUP($B140,Nevezés!$A$2:$J$450,2,FALSE),"")</f>
        <v>19</v>
      </c>
      <c r="D140" s="86" t="str">
        <f>IF($B140&gt;0,VLOOKUP($B140,Nevezés!$A$2:$J$450,3,FALSE),"")</f>
        <v>Szuki Ferenc</v>
      </c>
      <c r="E140" s="86" t="str">
        <f>IF($B140&gt;0,VLOOKUP($B140,Nevezés!$A$2:$J$450,4,FALSE),"")</f>
        <v>M.o.</v>
      </c>
      <c r="F140" s="86" t="str">
        <f>IF($B140&gt;0,VLOOKUP($B140,Nevezés!$A$2:$J$450,5,FALSE),"")</f>
        <v>Mogyorósbánya</v>
      </c>
      <c r="G140" s="86" t="str">
        <f>IF($B140&gt;0,VLOOKUP($B140,Nevezés!$A$2:$J$450,6,FALSE),"")</f>
        <v>Vegyes fehér</v>
      </c>
      <c r="H140" s="86">
        <f>IF($B140&gt;0,VLOOKUP($B140,Nevezés!$A$2:$J$450,7,FALSE),"")</f>
        <v>2012</v>
      </c>
      <c r="I140" s="86" t="str">
        <f>IF($B140&gt;0,VLOOKUP($B140,Nevezés!$A$2:$J$450,8,FALSE),"")</f>
        <v>Mogyorósbánya</v>
      </c>
      <c r="J140" s="86" t="str">
        <f>IF($B140&gt;0,VLOOKUP($B140,Nevezés!$A$2:$J$450,9,FALSE),"")</f>
        <v>édes</v>
      </c>
      <c r="K140" s="86" t="str">
        <f>IF($B140&gt;0,VLOOKUP($B140,Nevezés!$A$2:$J$450,10,FALSE),"")</f>
        <v>fehér</v>
      </c>
      <c r="L140" s="87">
        <f>Pontozás6X5!B26</f>
        <v>5</v>
      </c>
      <c r="M140" s="88">
        <f>Pontozás6X5!C26</f>
        <v>17.5</v>
      </c>
      <c r="N140" s="88">
        <f>Pontozás6X5!D26</f>
        <v>16.7</v>
      </c>
      <c r="O140" s="88">
        <f>Pontozás6X5!E26</f>
        <v>16.3</v>
      </c>
      <c r="P140" s="88">
        <f>Pontozás6X5!F26</f>
        <v>16.8</v>
      </c>
      <c r="Q140" s="88">
        <f>Pontozás6X5!G26</f>
        <v>17</v>
      </c>
      <c r="R140" s="89">
        <f t="shared" si="8"/>
        <v>16.86</v>
      </c>
      <c r="S140" s="54" t="str">
        <f aca="true" t="shared" si="9" ref="S140:S203">IF(R140&gt;=19.51,"Nagy arany",IF(R140&gt;=18.51,"Arany",IF(R140&gt;=17.51,"Ezüst",IF(R140&gt;=16.51,"Bronz",IF(R140&gt;=16.01,"Oklevél"," ")))))</f>
        <v>Bronz</v>
      </c>
    </row>
    <row r="141" spans="1:19" ht="12.75">
      <c r="A141" s="84">
        <f t="shared" si="7"/>
        <v>139</v>
      </c>
      <c r="B141" s="84">
        <f>Pontozás6X5!A127</f>
        <v>727</v>
      </c>
      <c r="C141" s="85">
        <f>IF($B141&gt;0,VLOOKUP($B141,Nevezés!$A$2:$J$450,2,FALSE),"")</f>
        <v>30</v>
      </c>
      <c r="D141" s="86" t="str">
        <f>IF($B141&gt;0,VLOOKUP($B141,Nevezés!$A$2:$J$450,3,FALSE),"")</f>
        <v>Vitek Róbert</v>
      </c>
      <c r="E141" s="86" t="str">
        <f>IF($B141&gt;0,VLOOKUP($B141,Nevezés!$A$2:$J$450,4,FALSE),"")</f>
        <v>M.o.</v>
      </c>
      <c r="F141" s="86" t="str">
        <f>IF($B141&gt;0,VLOOKUP($B141,Nevezés!$A$2:$J$450,5,FALSE),"")</f>
        <v>Sárisáp</v>
      </c>
      <c r="G141" s="86" t="str">
        <f>IF($B141&gt;0,VLOOKUP($B141,Nevezés!$A$2:$J$450,6,FALSE),"")</f>
        <v>Irsai Olivér</v>
      </c>
      <c r="H141" s="86">
        <f>IF($B141&gt;0,VLOOKUP($B141,Nevezés!$A$2:$J$450,7,FALSE),"")</f>
        <v>2012</v>
      </c>
      <c r="I141" s="86" t="str">
        <f>IF($B141&gt;0,VLOOKUP($B141,Nevezés!$A$2:$J$450,8,FALSE),"")</f>
        <v>Balatonboglár</v>
      </c>
      <c r="J141" s="86" t="str">
        <f>IF($B141&gt;0,VLOOKUP($B141,Nevezés!$A$2:$J$450,9,FALSE),"")</f>
        <v>száraz</v>
      </c>
      <c r="K141" s="86" t="str">
        <f>IF($B141&gt;0,VLOOKUP($B141,Nevezés!$A$2:$J$450,10,FALSE),"")</f>
        <v>fehér</v>
      </c>
      <c r="L141" s="87">
        <f>Pontozás6X5!B127</f>
        <v>5</v>
      </c>
      <c r="M141" s="88">
        <f>Pontozás6X5!C127</f>
        <v>16.5</v>
      </c>
      <c r="N141" s="88">
        <f>Pontozás6X5!D127</f>
        <v>16.8</v>
      </c>
      <c r="O141" s="88">
        <f>Pontozás6X5!E127</f>
        <v>17</v>
      </c>
      <c r="P141" s="88">
        <f>Pontozás6X5!F127</f>
        <v>17</v>
      </c>
      <c r="Q141" s="88">
        <f>Pontozás6X5!G127</f>
        <v>17</v>
      </c>
      <c r="R141" s="89">
        <f t="shared" si="8"/>
        <v>16.86</v>
      </c>
      <c r="S141" s="54" t="str">
        <f t="shared" si="9"/>
        <v>Bronz</v>
      </c>
    </row>
    <row r="142" spans="1:19" ht="12.75">
      <c r="A142" s="84">
        <f t="shared" si="7"/>
        <v>141</v>
      </c>
      <c r="B142" s="84">
        <f>Pontozás6X5!A5</f>
        <v>701</v>
      </c>
      <c r="C142" s="85">
        <f>IF($B142&gt;0,VLOOKUP($B142,Nevezés!$A$2:$J$450,2,FALSE),"")</f>
        <v>34</v>
      </c>
      <c r="D142" s="86" t="str">
        <f>IF($B142&gt;0,VLOOKUP($B142,Nevezés!$A$2:$J$450,3,FALSE),"")</f>
        <v>Gajdosik József</v>
      </c>
      <c r="E142" s="86" t="str">
        <f>IF($B142&gt;0,VLOOKUP($B142,Nevezés!$A$2:$J$450,4,FALSE),"")</f>
        <v>Szlovákia</v>
      </c>
      <c r="F142" s="86" t="str">
        <f>IF($B142&gt;0,VLOOKUP($B142,Nevezés!$A$2:$J$450,5,FALSE),"")</f>
        <v>Csallóköz</v>
      </c>
      <c r="G142" s="86" t="str">
        <f>IF($B142&gt;0,VLOOKUP($B142,Nevezés!$A$2:$J$450,6,FALSE),"")</f>
        <v>Vegyes fehér</v>
      </c>
      <c r="H142" s="86">
        <f>IF($B142&gt;0,VLOOKUP($B142,Nevezés!$A$2:$J$450,7,FALSE),"")</f>
        <v>2012</v>
      </c>
      <c r="I142" s="86" t="str">
        <f>IF($B142&gt;0,VLOOKUP($B142,Nevezés!$A$2:$J$450,8,FALSE),"")</f>
        <v>Csicsó</v>
      </c>
      <c r="J142" s="86" t="str">
        <f>IF($B142&gt;0,VLOOKUP($B142,Nevezés!$A$2:$J$450,9,FALSE),"")</f>
        <v>félszáraz</v>
      </c>
      <c r="K142" s="86" t="str">
        <f>IF($B142&gt;0,VLOOKUP($B142,Nevezés!$A$2:$J$450,10,FALSE),"")</f>
        <v>fehér</v>
      </c>
      <c r="L142" s="87">
        <f>Pontozás6X5!B5</f>
        <v>5</v>
      </c>
      <c r="M142" s="88">
        <f>Pontozás6X5!C5</f>
        <v>17.1</v>
      </c>
      <c r="N142" s="88">
        <f>Pontozás6X5!D5</f>
        <v>16.9</v>
      </c>
      <c r="O142" s="88">
        <f>Pontozás6X5!E5</f>
        <v>17</v>
      </c>
      <c r="P142" s="88">
        <f>Pontozás6X5!F5</f>
        <v>16.5</v>
      </c>
      <c r="Q142" s="88">
        <f>Pontozás6X5!G5</f>
        <v>16.7</v>
      </c>
      <c r="R142" s="89">
        <f t="shared" si="8"/>
        <v>16.84</v>
      </c>
      <c r="S142" s="54" t="str">
        <f t="shared" si="9"/>
        <v>Bronz</v>
      </c>
    </row>
    <row r="143" spans="1:19" ht="12.75">
      <c r="A143" s="84">
        <f t="shared" si="7"/>
        <v>142</v>
      </c>
      <c r="B143" s="84">
        <f>Pontozás6X5!A53</f>
        <v>516</v>
      </c>
      <c r="C143" s="85">
        <f>IF($B143&gt;0,VLOOKUP($B143,Nevezés!$A$2:$J$450,2,FALSE),"")</f>
        <v>223</v>
      </c>
      <c r="D143" s="86" t="str">
        <f>IF($B143&gt;0,VLOOKUP($B143,Nevezés!$A$2:$J$450,3,FALSE),"")</f>
        <v>Štugel Miklós</v>
      </c>
      <c r="E143" s="86" t="str">
        <f>IF($B143&gt;0,VLOOKUP($B143,Nevezés!$A$2:$J$450,4,FALSE),"")</f>
        <v>Szlovákia</v>
      </c>
      <c r="F143" s="86" t="str">
        <f>IF($B143&gt;0,VLOOKUP($B143,Nevezés!$A$2:$J$450,5,FALSE),"")</f>
        <v>Garamkövesd</v>
      </c>
      <c r="G143" s="86" t="str">
        <f>IF($B143&gt;0,VLOOKUP($B143,Nevezés!$A$2:$J$450,6,FALSE),"")</f>
        <v>Fehér burgundi</v>
      </c>
      <c r="H143" s="86">
        <f>IF($B143&gt;0,VLOOKUP($B143,Nevezés!$A$2:$J$450,7,FALSE),"")</f>
        <v>2012</v>
      </c>
      <c r="I143" s="86" t="str">
        <f>IF($B143&gt;0,VLOOKUP($B143,Nevezés!$A$2:$J$450,8,FALSE),"")</f>
        <v>Garamkövesd</v>
      </c>
      <c r="J143" s="86" t="str">
        <f>IF($B143&gt;0,VLOOKUP($B143,Nevezés!$A$2:$J$450,9,FALSE),"")</f>
        <v>száraz</v>
      </c>
      <c r="K143" s="86" t="str">
        <f>IF($B143&gt;0,VLOOKUP($B143,Nevezés!$A$2:$J$450,10,FALSE),"")</f>
        <v>Fehér</v>
      </c>
      <c r="L143" s="87">
        <f>Pontozás6X5!B53</f>
        <v>3</v>
      </c>
      <c r="M143" s="88">
        <f>Pontozás6X5!C53</f>
        <v>17</v>
      </c>
      <c r="N143" s="88">
        <f>Pontozás6X5!D53</f>
        <v>16</v>
      </c>
      <c r="O143" s="88">
        <f>Pontozás6X5!E53</f>
        <v>16.5</v>
      </c>
      <c r="P143" s="88">
        <f>Pontozás6X5!F53</f>
        <v>17</v>
      </c>
      <c r="Q143" s="88">
        <f>Pontozás6X5!G53</f>
        <v>17.5</v>
      </c>
      <c r="R143" s="89">
        <f t="shared" si="8"/>
        <v>16.8</v>
      </c>
      <c r="S143" s="54" t="str">
        <f t="shared" si="9"/>
        <v>Bronz</v>
      </c>
    </row>
    <row r="144" spans="1:19" ht="12.75">
      <c r="A144" s="84">
        <f t="shared" si="7"/>
        <v>143</v>
      </c>
      <c r="B144" s="84">
        <f>Pontozás6X5!A94</f>
        <v>320</v>
      </c>
      <c r="C144" s="85">
        <f>IF($B144&gt;0,VLOOKUP($B144,Nevezés!$A$2:$J$450,2,FALSE),"")</f>
        <v>204</v>
      </c>
      <c r="D144" s="86" t="str">
        <f>IF($B144&gt;0,VLOOKUP($B144,Nevezés!$A$2:$J$450,3,FALSE),"")</f>
        <v>Bartha Miklós</v>
      </c>
      <c r="E144" s="86" t="str">
        <f>IF($B144&gt;0,VLOOKUP($B144,Nevezés!$A$2:$J$450,4,FALSE),"")</f>
        <v>M.o.</v>
      </c>
      <c r="F144" s="86" t="str">
        <f>IF($B144&gt;0,VLOOKUP($B144,Nevezés!$A$2:$J$450,5,FALSE),"")</f>
        <v>Piliscsaba</v>
      </c>
      <c r="G144" s="86" t="str">
        <f>IF($B144&gt;0,VLOOKUP($B144,Nevezés!$A$2:$J$450,6,FALSE),"")</f>
        <v>Sauvignon blanc</v>
      </c>
      <c r="H144" s="86">
        <f>IF($B144&gt;0,VLOOKUP($B144,Nevezés!$A$2:$J$450,7,FALSE),"")</f>
        <v>2012</v>
      </c>
      <c r="I144" s="86" t="str">
        <f>IF($B144&gt;0,VLOOKUP($B144,Nevezés!$A$2:$J$450,8,FALSE),"")</f>
        <v>Neszmély</v>
      </c>
      <c r="J144" s="86" t="str">
        <f>IF($B144&gt;0,VLOOKUP($B144,Nevezés!$A$2:$J$450,9,FALSE),"")</f>
        <v>száraz</v>
      </c>
      <c r="K144" s="86" t="str">
        <f>IF($B144&gt;0,VLOOKUP($B144,Nevezés!$A$2:$J$450,10,FALSE),"")</f>
        <v>fehér</v>
      </c>
      <c r="L144" s="87">
        <f>Pontozás6X5!B94</f>
        <v>1</v>
      </c>
      <c r="M144" s="88">
        <f>Pontozás6X5!C94</f>
        <v>17</v>
      </c>
      <c r="N144" s="88">
        <f>Pontozás6X5!D94</f>
        <v>16.5</v>
      </c>
      <c r="O144" s="88">
        <f>Pontozás6X5!E94</f>
        <v>16.9</v>
      </c>
      <c r="P144" s="88">
        <f>Pontozás6X5!F94</f>
        <v>16.7</v>
      </c>
      <c r="Q144" s="88">
        <f>Pontozás6X5!G94</f>
        <v>16.8</v>
      </c>
      <c r="R144" s="89">
        <f t="shared" si="8"/>
        <v>16.779999999999998</v>
      </c>
      <c r="S144" s="54" t="str">
        <f t="shared" si="9"/>
        <v>Bronz</v>
      </c>
    </row>
    <row r="145" spans="1:19" ht="12.75">
      <c r="A145" s="84">
        <f t="shared" si="7"/>
        <v>144</v>
      </c>
      <c r="B145" s="84">
        <f>Pontozás6X5!A189</f>
        <v>429</v>
      </c>
      <c r="C145" s="85">
        <f>IF($B145&gt;0,VLOOKUP($B145,Nevezés!$A$2:$J$450,2,FALSE),"")</f>
        <v>64</v>
      </c>
      <c r="D145" s="86" t="str">
        <f>IF($B145&gt;0,VLOOKUP($B145,Nevezés!$A$2:$J$450,3,FALSE),"")</f>
        <v>Mülhamerné Stefán Valéria</v>
      </c>
      <c r="E145" s="86" t="str">
        <f>IF($B145&gt;0,VLOOKUP($B145,Nevezés!$A$2:$J$450,4,FALSE),"")</f>
        <v>M.o.</v>
      </c>
      <c r="F145" s="86" t="str">
        <f>IF($B145&gt;0,VLOOKUP($B145,Nevezés!$A$2:$J$450,5,FALSE),"")</f>
        <v>Sárisáp</v>
      </c>
      <c r="G145" s="86" t="str">
        <f>IF($B145&gt;0,VLOOKUP($B145,Nevezés!$A$2:$J$450,6,FALSE),"")</f>
        <v>Kékfrankos </v>
      </c>
      <c r="H145" s="86">
        <f>IF($B145&gt;0,VLOOKUP($B145,Nevezés!$A$2:$J$450,7,FALSE),"")</f>
        <v>2012</v>
      </c>
      <c r="I145" s="86" t="str">
        <f>IF($B145&gt;0,VLOOKUP($B145,Nevezés!$A$2:$J$450,8,FALSE),"")</f>
        <v>Gyöngyös</v>
      </c>
      <c r="J145" s="86" t="str">
        <f>IF($B145&gt;0,VLOOKUP($B145,Nevezés!$A$2:$J$450,9,FALSE),"")</f>
        <v>félszáraz</v>
      </c>
      <c r="K145" s="86" t="str">
        <f>IF($B145&gt;0,VLOOKUP($B145,Nevezés!$A$2:$J$450,10,FALSE),"")</f>
        <v>rose</v>
      </c>
      <c r="L145" s="87">
        <f>Pontozás6X5!B189</f>
        <v>2</v>
      </c>
      <c r="M145" s="88">
        <f>Pontozás6X5!C189</f>
        <v>16.9</v>
      </c>
      <c r="N145" s="88">
        <f>Pontozás6X5!D189</f>
        <v>17</v>
      </c>
      <c r="O145" s="88">
        <f>Pontozás6X5!E189</f>
        <v>16.7</v>
      </c>
      <c r="P145" s="88">
        <f>Pontozás6X5!F189</f>
        <v>16</v>
      </c>
      <c r="Q145" s="88">
        <f>Pontozás6X5!G189</f>
        <v>17.2</v>
      </c>
      <c r="R145" s="89">
        <f t="shared" si="8"/>
        <v>16.759999999999998</v>
      </c>
      <c r="S145" s="54" t="str">
        <f t="shared" si="9"/>
        <v>Bronz</v>
      </c>
    </row>
    <row r="146" spans="1:19" ht="12.75">
      <c r="A146" s="84">
        <f t="shared" si="7"/>
        <v>145</v>
      </c>
      <c r="B146" s="84">
        <f>Pontozás6X5!A222</f>
        <v>744</v>
      </c>
      <c r="C146" s="85">
        <f>IF($B146&gt;0,VLOOKUP($B146,Nevezés!$A$2:$J$450,2,FALSE),"")</f>
        <v>198</v>
      </c>
      <c r="D146" s="86" t="str">
        <f>IF($B146&gt;0,VLOOKUP($B146,Nevezés!$A$2:$J$450,3,FALSE),"")</f>
        <v>Kis Csaba</v>
      </c>
      <c r="E146" s="86" t="str">
        <f>IF($B146&gt;0,VLOOKUP($B146,Nevezés!$A$2:$J$450,4,FALSE),"")</f>
        <v>M.o.</v>
      </c>
      <c r="F146" s="86" t="str">
        <f>IF($B146&gt;0,VLOOKUP($B146,Nevezés!$A$2:$J$450,5,FALSE),"")</f>
        <v>Piliscsaba</v>
      </c>
      <c r="G146" s="86" t="str">
        <f>IF($B146&gt;0,VLOOKUP($B146,Nevezés!$A$2:$J$450,6,FALSE),"")</f>
        <v>Cabernet sauvignon</v>
      </c>
      <c r="H146" s="86">
        <f>IF($B146&gt;0,VLOOKUP($B146,Nevezés!$A$2:$J$450,7,FALSE),"")</f>
        <v>2012</v>
      </c>
      <c r="I146" s="86" t="str">
        <f>IF($B146&gt;0,VLOOKUP($B146,Nevezés!$A$2:$J$450,8,FALSE),"")</f>
        <v>Gyöngyösoroszi</v>
      </c>
      <c r="J146" s="86" t="str">
        <f>IF($B146&gt;0,VLOOKUP($B146,Nevezés!$A$2:$J$450,9,FALSE),"")</f>
        <v>száraz</v>
      </c>
      <c r="K146" s="86" t="str">
        <f>IF($B146&gt;0,VLOOKUP($B146,Nevezés!$A$2:$J$450,10,FALSE),"")</f>
        <v>vörös</v>
      </c>
      <c r="L146" s="87">
        <f>Pontozás6X5!B222</f>
        <v>5</v>
      </c>
      <c r="M146" s="88">
        <f>Pontozás6X5!C222</f>
        <v>16</v>
      </c>
      <c r="N146" s="88">
        <f>Pontozás6X5!D222</f>
        <v>17.3</v>
      </c>
      <c r="O146" s="88">
        <f>Pontozás6X5!E222</f>
        <v>17</v>
      </c>
      <c r="P146" s="88">
        <f>Pontozás6X5!F222</f>
        <v>16.4</v>
      </c>
      <c r="Q146" s="88">
        <f>Pontozás6X5!G222</f>
        <v>17</v>
      </c>
      <c r="R146" s="89">
        <f t="shared" si="8"/>
        <v>16.74</v>
      </c>
      <c r="S146" s="54" t="str">
        <f t="shared" si="9"/>
        <v>Bronz</v>
      </c>
    </row>
    <row r="147" spans="1:19" ht="12.75">
      <c r="A147" s="84">
        <f t="shared" si="7"/>
        <v>146</v>
      </c>
      <c r="B147" s="84">
        <f>Pontozás6X5!A25</f>
        <v>304</v>
      </c>
      <c r="C147" s="85">
        <f>IF($B147&gt;0,VLOOKUP($B147,Nevezés!$A$2:$J$450,2,FALSE),"")</f>
        <v>114</v>
      </c>
      <c r="D147" s="86" t="str">
        <f>IF($B147&gt;0,VLOOKUP($B147,Nevezés!$A$2:$J$450,3,FALSE),"")</f>
        <v>Wencz János</v>
      </c>
      <c r="E147" s="86" t="str">
        <f>IF($B147&gt;0,VLOOKUP($B147,Nevezés!$A$2:$J$450,4,FALSE),"")</f>
        <v>M.o.</v>
      </c>
      <c r="F147" s="86" t="str">
        <f>IF($B147&gt;0,VLOOKUP($B147,Nevezés!$A$2:$J$450,5,FALSE),"")</f>
        <v>Epöl</v>
      </c>
      <c r="G147" s="86" t="str">
        <f>IF($B147&gt;0,VLOOKUP($B147,Nevezés!$A$2:$J$450,6,FALSE),"")</f>
        <v>Vegyes fehér /rizl.szilváni,saszla,irsai/</v>
      </c>
      <c r="H147" s="86">
        <f>IF($B147&gt;0,VLOOKUP($B147,Nevezés!$A$2:$J$450,7,FALSE),"")</f>
        <v>2012</v>
      </c>
      <c r="I147" s="86" t="str">
        <f>IF($B147&gt;0,VLOOKUP($B147,Nevezés!$A$2:$J$450,8,FALSE),"")</f>
        <v>Epöl</v>
      </c>
      <c r="J147" s="86" t="str">
        <f>IF($B147&gt;0,VLOOKUP($B147,Nevezés!$A$2:$J$450,9,FALSE),"")</f>
        <v>száraz</v>
      </c>
      <c r="K147" s="86" t="str">
        <f>IF($B147&gt;0,VLOOKUP($B147,Nevezés!$A$2:$J$450,10,FALSE),"")</f>
        <v>fehér</v>
      </c>
      <c r="L147" s="87">
        <f>Pontozás6X5!B25</f>
        <v>1</v>
      </c>
      <c r="M147" s="88">
        <f>Pontozás6X5!C25</f>
        <v>16.5</v>
      </c>
      <c r="N147" s="88">
        <f>Pontozás6X5!D25</f>
        <v>16.6</v>
      </c>
      <c r="O147" s="88">
        <f>Pontozás6X5!E25</f>
        <v>16</v>
      </c>
      <c r="P147" s="88">
        <f>Pontozás6X5!F25</f>
        <v>17.5</v>
      </c>
      <c r="Q147" s="88">
        <f>Pontozás6X5!G25</f>
        <v>17</v>
      </c>
      <c r="R147" s="89">
        <f t="shared" si="8"/>
        <v>16.72</v>
      </c>
      <c r="S147" s="54" t="str">
        <f t="shared" si="9"/>
        <v>Bronz</v>
      </c>
    </row>
    <row r="148" spans="1:19" ht="12.75">
      <c r="A148" s="84">
        <f t="shared" si="7"/>
        <v>146</v>
      </c>
      <c r="B148" s="84">
        <f>Pontozás6X5!A146</f>
        <v>424</v>
      </c>
      <c r="C148" s="85">
        <f>IF($B148&gt;0,VLOOKUP($B148,Nevezés!$A$2:$J$450,2,FALSE),"")</f>
        <v>112</v>
      </c>
      <c r="D148" s="86" t="str">
        <f>IF($B148&gt;0,VLOOKUP($B148,Nevezés!$A$2:$J$450,3,FALSE),"")</f>
        <v>Zsolnay József</v>
      </c>
      <c r="E148" s="86" t="str">
        <f>IF($B148&gt;0,VLOOKUP($B148,Nevezés!$A$2:$J$450,4,FALSE),"")</f>
        <v>M.o.</v>
      </c>
      <c r="F148" s="86" t="str">
        <f>IF($B148&gt;0,VLOOKUP($B148,Nevezés!$A$2:$J$450,5,FALSE),"")</f>
        <v>Piliscsév</v>
      </c>
      <c r="G148" s="86" t="str">
        <f>IF($B148&gt;0,VLOOKUP($B148,Nevezés!$A$2:$J$450,6,FALSE),"")</f>
        <v>Cserszegi fűszeres</v>
      </c>
      <c r="H148" s="86">
        <f>IF($B148&gt;0,VLOOKUP($B148,Nevezés!$A$2:$J$450,7,FALSE),"")</f>
        <v>2012</v>
      </c>
      <c r="I148" s="86" t="str">
        <f>IF($B148&gt;0,VLOOKUP($B148,Nevezés!$A$2:$J$450,8,FALSE),"")</f>
        <v>Kesztölc</v>
      </c>
      <c r="J148" s="86" t="str">
        <f>IF($B148&gt;0,VLOOKUP($B148,Nevezés!$A$2:$J$450,9,FALSE),"")</f>
        <v>száraz</v>
      </c>
      <c r="K148" s="86" t="str">
        <f>IF($B148&gt;0,VLOOKUP($B148,Nevezés!$A$2:$J$450,10,FALSE),"")</f>
        <v>fehér</v>
      </c>
      <c r="L148" s="87">
        <f>Pontozás6X5!B146</f>
        <v>2</v>
      </c>
      <c r="M148" s="88">
        <f>Pontozás6X5!C146</f>
        <v>16.8</v>
      </c>
      <c r="N148" s="88">
        <f>Pontozás6X5!D146</f>
        <v>17</v>
      </c>
      <c r="O148" s="88">
        <f>Pontozás6X5!E146</f>
        <v>16.2</v>
      </c>
      <c r="P148" s="88">
        <f>Pontozás6X5!F146</f>
        <v>16.6</v>
      </c>
      <c r="Q148" s="88">
        <f>Pontozás6X5!G146</f>
        <v>17</v>
      </c>
      <c r="R148" s="89">
        <f t="shared" si="8"/>
        <v>16.72</v>
      </c>
      <c r="S148" s="54" t="str">
        <f t="shared" si="9"/>
        <v>Bronz</v>
      </c>
    </row>
    <row r="149" spans="1:19" ht="12.75">
      <c r="A149" s="84">
        <f t="shared" si="7"/>
        <v>146</v>
      </c>
      <c r="B149" s="84">
        <f>Pontozás6X5!A199</f>
        <v>428</v>
      </c>
      <c r="C149" s="85">
        <f>IF($B149&gt;0,VLOOKUP($B149,Nevezés!$A$2:$J$450,2,FALSE),"")</f>
        <v>180</v>
      </c>
      <c r="D149" s="86" t="str">
        <f>IF($B149&gt;0,VLOOKUP($B149,Nevezés!$A$2:$J$450,3,FALSE),"")</f>
        <v>Csudai Róbert</v>
      </c>
      <c r="E149" s="86" t="str">
        <f>IF($B149&gt;0,VLOOKUP($B149,Nevezés!$A$2:$J$450,4,FALSE),"")</f>
        <v>Szlovákia</v>
      </c>
      <c r="F149" s="86" t="str">
        <f>IF($B149&gt;0,VLOOKUP($B149,Nevezés!$A$2:$J$450,5,FALSE),"")</f>
        <v>Lekér</v>
      </c>
      <c r="G149" s="86" t="str">
        <f>IF($B149&gt;0,VLOOKUP($B149,Nevezés!$A$2:$J$450,6,FALSE),"")</f>
        <v>Kékfrankos</v>
      </c>
      <c r="H149" s="86">
        <f>IF($B149&gt;0,VLOOKUP($B149,Nevezés!$A$2:$J$450,7,FALSE),"")</f>
        <v>2012</v>
      </c>
      <c r="I149" s="86" t="str">
        <f>IF($B149&gt;0,VLOOKUP($B149,Nevezés!$A$2:$J$450,8,FALSE),"")</f>
        <v>Kissalló</v>
      </c>
      <c r="J149" s="86" t="str">
        <f>IF($B149&gt;0,VLOOKUP($B149,Nevezés!$A$2:$J$450,9,FALSE),"")</f>
        <v>száraz</v>
      </c>
      <c r="K149" s="86" t="str">
        <f>IF($B149&gt;0,VLOOKUP($B149,Nevezés!$A$2:$J$450,10,FALSE),"")</f>
        <v>rose</v>
      </c>
      <c r="L149" s="87">
        <f>Pontozás6X5!B199</f>
        <v>2</v>
      </c>
      <c r="M149" s="88">
        <f>Pontozás6X5!C199</f>
        <v>16.4</v>
      </c>
      <c r="N149" s="88">
        <f>Pontozás6X5!D199</f>
        <v>16.5</v>
      </c>
      <c r="O149" s="88">
        <f>Pontozás6X5!E199</f>
        <v>17.2</v>
      </c>
      <c r="P149" s="88">
        <f>Pontozás6X5!F199</f>
        <v>16.5</v>
      </c>
      <c r="Q149" s="88">
        <f>Pontozás6X5!G199</f>
        <v>17</v>
      </c>
      <c r="R149" s="89">
        <f t="shared" si="8"/>
        <v>16.72</v>
      </c>
      <c r="S149" s="54" t="str">
        <f t="shared" si="9"/>
        <v>Bronz</v>
      </c>
    </row>
    <row r="150" spans="1:19" ht="12.75">
      <c r="A150" s="84">
        <f t="shared" si="7"/>
        <v>149</v>
      </c>
      <c r="B150" s="84">
        <f>Pontozás6X5!A29</f>
        <v>607</v>
      </c>
      <c r="C150" s="85">
        <f>IF($B150&gt;0,VLOOKUP($B150,Nevezés!$A$2:$J$450,2,FALSE),"")</f>
        <v>110</v>
      </c>
      <c r="D150" s="86" t="str">
        <f>IF($B150&gt;0,VLOOKUP($B150,Nevezés!$A$2:$J$450,3,FALSE),"")</f>
        <v>Lieber József</v>
      </c>
      <c r="E150" s="86" t="str">
        <f>IF($B150&gt;0,VLOOKUP($B150,Nevezés!$A$2:$J$450,4,FALSE),"")</f>
        <v>M.o.</v>
      </c>
      <c r="F150" s="86" t="str">
        <f>IF($B150&gt;0,VLOOKUP($B150,Nevezés!$A$2:$J$450,5,FALSE),"")</f>
        <v>Pilisvörösvár</v>
      </c>
      <c r="G150" s="86" t="str">
        <f>IF($B150&gt;0,VLOOKUP($B150,Nevezés!$A$2:$J$450,6,FALSE),"")</f>
        <v>Furmint+ Hárslevelű</v>
      </c>
      <c r="H150" s="86">
        <f>IF($B150&gt;0,VLOOKUP($B150,Nevezés!$A$2:$J$450,7,FALSE),"")</f>
        <v>2012</v>
      </c>
      <c r="I150" s="86" t="str">
        <f>IF($B150&gt;0,VLOOKUP($B150,Nevezés!$A$2:$J$450,8,FALSE),"")</f>
        <v>Tokaj-Mád</v>
      </c>
      <c r="J150" s="86" t="str">
        <f>IF($B150&gt;0,VLOOKUP($B150,Nevezés!$A$2:$J$450,9,FALSE),"")</f>
        <v>száraz</v>
      </c>
      <c r="K150" s="86" t="str">
        <f>IF($B150&gt;0,VLOOKUP($B150,Nevezés!$A$2:$J$450,10,FALSE),"")</f>
        <v>fehér</v>
      </c>
      <c r="L150" s="87">
        <f>Pontozás6X5!B29</f>
        <v>4</v>
      </c>
      <c r="M150" s="88">
        <f>Pontozás6X5!C29</f>
        <v>16.5</v>
      </c>
      <c r="N150" s="88">
        <f>Pontozás6X5!D29</f>
        <v>17</v>
      </c>
      <c r="O150" s="88">
        <f>Pontozás6X5!E29</f>
        <v>16.4</v>
      </c>
      <c r="P150" s="88">
        <f>Pontozás6X5!F29</f>
        <v>16.1</v>
      </c>
      <c r="Q150" s="88">
        <f>Pontozás6X5!G29</f>
        <v>17.5</v>
      </c>
      <c r="R150" s="89">
        <f t="shared" si="8"/>
        <v>16.7</v>
      </c>
      <c r="S150" s="54" t="str">
        <f t="shared" si="9"/>
        <v>Bronz</v>
      </c>
    </row>
    <row r="151" spans="1:19" ht="12.75">
      <c r="A151" s="84">
        <f t="shared" si="7"/>
        <v>149</v>
      </c>
      <c r="B151" s="84">
        <f>Pontozás6X5!A73</f>
        <v>616</v>
      </c>
      <c r="C151" s="85">
        <f>IF($B151&gt;0,VLOOKUP($B151,Nevezés!$A$2:$J$450,2,FALSE),"")</f>
        <v>138</v>
      </c>
      <c r="D151" s="86" t="str">
        <f>IF($B151&gt;0,VLOOKUP($B151,Nevezés!$A$2:$J$450,3,FALSE),"")</f>
        <v>Palik pincészet</v>
      </c>
      <c r="E151" s="86" t="str">
        <f>IF($B151&gt;0,VLOOKUP($B151,Nevezés!$A$2:$J$450,4,FALSE),"")</f>
        <v>Szlovákia</v>
      </c>
      <c r="F151" s="86" t="str">
        <f>IF($B151&gt;0,VLOOKUP($B151,Nevezés!$A$2:$J$450,5,FALSE),"")</f>
        <v>Zseliz</v>
      </c>
      <c r="G151" s="86" t="str">
        <f>IF($B151&gt;0,VLOOKUP($B151,Nevezés!$A$2:$J$450,6,FALSE),"")</f>
        <v>Peszeki Leányka</v>
      </c>
      <c r="H151" s="86">
        <f>IF($B151&gt;0,VLOOKUP($B151,Nevezés!$A$2:$J$450,7,FALSE),"")</f>
        <v>2011</v>
      </c>
      <c r="I151" s="86" t="str">
        <f>IF($B151&gt;0,VLOOKUP($B151,Nevezés!$A$2:$J$450,8,FALSE),"")</f>
        <v>Nagypeszek</v>
      </c>
      <c r="J151" s="86" t="str">
        <f>IF($B151&gt;0,VLOOKUP($B151,Nevezés!$A$2:$J$450,9,FALSE),"")</f>
        <v>száraz</v>
      </c>
      <c r="K151" s="86" t="str">
        <f>IF($B151&gt;0,VLOOKUP($B151,Nevezés!$A$2:$J$450,10,FALSE),"")</f>
        <v>fehér</v>
      </c>
      <c r="L151" s="87">
        <f>Pontozás6X5!B73</f>
        <v>4</v>
      </c>
      <c r="M151" s="88">
        <f>Pontozás6X5!C73</f>
        <v>16.2</v>
      </c>
      <c r="N151" s="88">
        <f>Pontozás6X5!D73</f>
        <v>17.2</v>
      </c>
      <c r="O151" s="88">
        <f>Pontozás6X5!E73</f>
        <v>16.1</v>
      </c>
      <c r="P151" s="88">
        <f>Pontozás6X5!F73</f>
        <v>16</v>
      </c>
      <c r="Q151" s="88">
        <f>Pontozás6X5!G73</f>
        <v>18</v>
      </c>
      <c r="R151" s="89">
        <f t="shared" si="8"/>
        <v>16.7</v>
      </c>
      <c r="S151" s="54" t="str">
        <f t="shared" si="9"/>
        <v>Bronz</v>
      </c>
    </row>
    <row r="152" spans="1:19" ht="12.75">
      <c r="A152" s="84">
        <f t="shared" si="7"/>
        <v>151</v>
      </c>
      <c r="B152" s="84">
        <f>Pontozás6X5!A3</f>
        <v>401</v>
      </c>
      <c r="C152" s="85">
        <f>IF($B152&gt;0,VLOOKUP($B152,Nevezés!$A$2:$J$450,2,FALSE),"")</f>
        <v>52</v>
      </c>
      <c r="D152" s="86" t="str">
        <f>IF($B152&gt;0,VLOOKUP($B152,Nevezés!$A$2:$J$450,3,FALSE),"")</f>
        <v>Mayer István</v>
      </c>
      <c r="E152" s="86" t="str">
        <f>IF($B152&gt;0,VLOOKUP($B152,Nevezés!$A$2:$J$450,4,FALSE),"")</f>
        <v>M.o.</v>
      </c>
      <c r="F152" s="86" t="str">
        <f>IF($B152&gt;0,VLOOKUP($B152,Nevezés!$A$2:$J$450,5,FALSE),"")</f>
        <v>Csolnok</v>
      </c>
      <c r="G152" s="86" t="str">
        <f>IF($B152&gt;0,VLOOKUP($B152,Nevezés!$A$2:$J$450,6,FALSE),"")</f>
        <v>Vegyes fehér</v>
      </c>
      <c r="H152" s="86">
        <f>IF($B152&gt;0,VLOOKUP($B152,Nevezés!$A$2:$J$450,7,FALSE),"")</f>
        <v>2012</v>
      </c>
      <c r="I152" s="86" t="str">
        <f>IF($B152&gt;0,VLOOKUP($B152,Nevezés!$A$2:$J$450,8,FALSE),"")</f>
        <v>Csolnok</v>
      </c>
      <c r="J152" s="86" t="str">
        <f>IF($B152&gt;0,VLOOKUP($B152,Nevezés!$A$2:$J$450,9,FALSE),"")</f>
        <v>száraz</v>
      </c>
      <c r="K152" s="86" t="str">
        <f>IF($B152&gt;0,VLOOKUP($B152,Nevezés!$A$2:$J$450,10,FALSE),"")</f>
        <v>fehér</v>
      </c>
      <c r="L152" s="87">
        <f>Pontozás6X5!B3</f>
        <v>2</v>
      </c>
      <c r="M152" s="88">
        <f>Pontozás6X5!C3</f>
        <v>16.7</v>
      </c>
      <c r="N152" s="88">
        <f>Pontozás6X5!D3</f>
        <v>16.8</v>
      </c>
      <c r="O152" s="88">
        <f>Pontozás6X5!E3</f>
        <v>16.6</v>
      </c>
      <c r="P152" s="88">
        <f>Pontozás6X5!F3</f>
        <v>16.6</v>
      </c>
      <c r="Q152" s="88">
        <f>Pontozás6X5!G3</f>
        <v>16.7</v>
      </c>
      <c r="R152" s="89">
        <f t="shared" si="8"/>
        <v>16.68</v>
      </c>
      <c r="S152" s="54" t="str">
        <f t="shared" si="9"/>
        <v>Bronz</v>
      </c>
    </row>
    <row r="153" spans="1:19" ht="12.75">
      <c r="A153" s="84">
        <f t="shared" si="7"/>
        <v>151</v>
      </c>
      <c r="B153" s="84">
        <f>Pontozás6X5!A153</f>
        <v>330</v>
      </c>
      <c r="C153" s="85">
        <f>IF($B153&gt;0,VLOOKUP($B153,Nevezés!$A$2:$J$450,2,FALSE),"")</f>
        <v>4</v>
      </c>
      <c r="D153" s="86" t="str">
        <f>IF($B153&gt;0,VLOOKUP($B153,Nevezés!$A$2:$J$450,3,FALSE),"")</f>
        <v>Bokros Gábor</v>
      </c>
      <c r="E153" s="86" t="str">
        <f>IF($B153&gt;0,VLOOKUP($B153,Nevezés!$A$2:$J$450,4,FALSE),"")</f>
        <v>M.o.</v>
      </c>
      <c r="F153" s="86" t="str">
        <f>IF($B153&gt;0,VLOOKUP($B153,Nevezés!$A$2:$J$450,5,FALSE),"")</f>
        <v>Epöl</v>
      </c>
      <c r="G153" s="86" t="str">
        <f>IF($B153&gt;0,VLOOKUP($B153,Nevezés!$A$2:$J$450,6,FALSE),"")</f>
        <v>Zweigelt Kékfrankos </v>
      </c>
      <c r="H153" s="86">
        <f>IF($B153&gt;0,VLOOKUP($B153,Nevezés!$A$2:$J$450,7,FALSE),"")</f>
        <v>2012</v>
      </c>
      <c r="I153" s="86" t="str">
        <f>IF($B153&gt;0,VLOOKUP($B153,Nevezés!$A$2:$J$450,8,FALSE),"")</f>
        <v>Epöl</v>
      </c>
      <c r="J153" s="86" t="str">
        <f>IF($B153&gt;0,VLOOKUP($B153,Nevezés!$A$2:$J$450,9,FALSE),"")</f>
        <v>száraz</v>
      </c>
      <c r="K153" s="86" t="str">
        <f>IF($B153&gt;0,VLOOKUP($B153,Nevezés!$A$2:$J$450,10,FALSE),"")</f>
        <v>rose</v>
      </c>
      <c r="L153" s="87">
        <f>Pontozás6X5!B153</f>
        <v>1</v>
      </c>
      <c r="M153" s="88">
        <f>Pontozás6X5!C153</f>
        <v>16.6</v>
      </c>
      <c r="N153" s="88">
        <f>Pontozás6X5!D153</f>
        <v>16.6</v>
      </c>
      <c r="O153" s="88">
        <f>Pontozás6X5!E153</f>
        <v>16.8</v>
      </c>
      <c r="P153" s="88">
        <f>Pontozás6X5!F153</f>
        <v>17</v>
      </c>
      <c r="Q153" s="88">
        <f>Pontozás6X5!G153</f>
        <v>16.4</v>
      </c>
      <c r="R153" s="89">
        <f t="shared" si="8"/>
        <v>16.68</v>
      </c>
      <c r="S153" s="54" t="str">
        <f t="shared" si="9"/>
        <v>Bronz</v>
      </c>
    </row>
    <row r="154" spans="1:19" ht="12.75">
      <c r="A154" s="84">
        <f t="shared" si="7"/>
        <v>153</v>
      </c>
      <c r="B154" s="84">
        <f>Pontozás6X5!A34</f>
        <v>608</v>
      </c>
      <c r="C154" s="85">
        <f>IF($B154&gt;0,VLOOKUP($B154,Nevezés!$A$2:$J$450,2,FALSE),"")</f>
        <v>44</v>
      </c>
      <c r="D154" s="86" t="str">
        <f>IF($B154&gt;0,VLOOKUP($B154,Nevezés!$A$2:$J$450,3,FALSE),"")</f>
        <v>Dieter Eifler</v>
      </c>
      <c r="E154" s="86" t="str">
        <f>IF($B154&gt;0,VLOOKUP($B154,Nevezés!$A$2:$J$450,4,FALSE),"")</f>
        <v>M.o.</v>
      </c>
      <c r="F154" s="86" t="str">
        <f>IF($B154&gt;0,VLOOKUP($B154,Nevezés!$A$2:$J$450,5,FALSE),"")</f>
        <v>Csolnok</v>
      </c>
      <c r="G154" s="86" t="str">
        <f>IF($B154&gt;0,VLOOKUP($B154,Nevezés!$A$2:$J$450,6,FALSE),"")</f>
        <v>rizlingszilváni</v>
      </c>
      <c r="H154" s="86">
        <f>IF($B154&gt;0,VLOOKUP($B154,Nevezés!$A$2:$J$450,7,FALSE),"")</f>
        <v>2012</v>
      </c>
      <c r="I154" s="86" t="str">
        <f>IF($B154&gt;0,VLOOKUP($B154,Nevezés!$A$2:$J$450,8,FALSE),"")</f>
        <v>Csolnok</v>
      </c>
      <c r="J154" s="86" t="str">
        <f>IF($B154&gt;0,VLOOKUP($B154,Nevezés!$A$2:$J$450,9,FALSE),"")</f>
        <v>száraz</v>
      </c>
      <c r="K154" s="86" t="str">
        <f>IF($B154&gt;0,VLOOKUP($B154,Nevezés!$A$2:$J$450,10,FALSE),"")</f>
        <v>fehér</v>
      </c>
      <c r="L154" s="87">
        <f>Pontozás6X5!B34</f>
        <v>4</v>
      </c>
      <c r="M154" s="88">
        <f>Pontozás6X5!C34</f>
        <v>16</v>
      </c>
      <c r="N154" s="88">
        <f>Pontozás6X5!D34</f>
        <v>15.6</v>
      </c>
      <c r="O154" s="88">
        <f>Pontozás6X5!E34</f>
        <v>16</v>
      </c>
      <c r="P154" s="88">
        <f>Pontozás6X5!F34</f>
        <v>17.5</v>
      </c>
      <c r="Q154" s="88">
        <f>Pontozás6X5!G34</f>
        <v>18.2</v>
      </c>
      <c r="R154" s="89">
        <f t="shared" si="8"/>
        <v>16.66</v>
      </c>
      <c r="S154" s="54" t="str">
        <f t="shared" si="9"/>
        <v>Bronz</v>
      </c>
    </row>
    <row r="155" spans="1:19" ht="12.75">
      <c r="A155" s="84">
        <f t="shared" si="7"/>
        <v>154</v>
      </c>
      <c r="B155" s="84">
        <f>Pontozás6X5!A114</f>
        <v>628</v>
      </c>
      <c r="C155" s="85">
        <f>IF($B155&gt;0,VLOOKUP($B155,Nevezés!$A$2:$J$450,2,FALSE),"")</f>
        <v>126</v>
      </c>
      <c r="D155" s="86" t="str">
        <f>IF($B155&gt;0,VLOOKUP($B155,Nevezés!$A$2:$J$450,3,FALSE),"")</f>
        <v>Solymosi Attila</v>
      </c>
      <c r="E155" s="86" t="str">
        <f>IF($B155&gt;0,VLOOKUP($B155,Nevezés!$A$2:$J$450,4,FALSE),"")</f>
        <v>M.o.</v>
      </c>
      <c r="F155" s="86" t="str">
        <f>IF($B155&gt;0,VLOOKUP($B155,Nevezés!$A$2:$J$450,5,FALSE),"")</f>
        <v>Pilisvörösvár</v>
      </c>
      <c r="G155" s="86" t="str">
        <f>IF($B155&gt;0,VLOOKUP($B155,Nevezés!$A$2:$J$450,6,FALSE),"")</f>
        <v>Sárga muskotály</v>
      </c>
      <c r="H155" s="86">
        <f>IF($B155&gt;0,VLOOKUP($B155,Nevezés!$A$2:$J$450,7,FALSE),"")</f>
        <v>2012</v>
      </c>
      <c r="I155" s="86" t="str">
        <f>IF($B155&gt;0,VLOOKUP($B155,Nevezés!$A$2:$J$450,8,FALSE),"")</f>
        <v>Tokaj</v>
      </c>
      <c r="J155" s="86" t="str">
        <f>IF($B155&gt;0,VLOOKUP($B155,Nevezés!$A$2:$J$450,9,FALSE),"")</f>
        <v>száraz</v>
      </c>
      <c r="K155" s="86" t="str">
        <f>IF($B155&gt;0,VLOOKUP($B155,Nevezés!$A$2:$J$450,10,FALSE),"")</f>
        <v>fehér</v>
      </c>
      <c r="L155" s="87">
        <f>Pontozás6X5!B114</f>
        <v>4</v>
      </c>
      <c r="M155" s="88">
        <f>Pontozás6X5!C114</f>
        <v>16.5</v>
      </c>
      <c r="N155" s="88">
        <f>Pontozás6X5!D114</f>
        <v>16.6</v>
      </c>
      <c r="O155" s="88">
        <f>Pontozás6X5!E114</f>
        <v>16.6</v>
      </c>
      <c r="P155" s="88">
        <f>Pontozás6X5!F114</f>
        <v>17</v>
      </c>
      <c r="Q155" s="88">
        <f>Pontozás6X5!G114</f>
        <v>16.5</v>
      </c>
      <c r="R155" s="89">
        <f t="shared" si="8"/>
        <v>16.64</v>
      </c>
      <c r="S155" s="54" t="str">
        <f t="shared" si="9"/>
        <v>Bronz</v>
      </c>
    </row>
    <row r="156" spans="1:19" ht="12.75">
      <c r="A156" s="84">
        <f t="shared" si="7"/>
        <v>154</v>
      </c>
      <c r="B156" s="84">
        <f>Pontozás6X5!A212</f>
        <v>644</v>
      </c>
      <c r="C156" s="85">
        <f>IF($B156&gt;0,VLOOKUP($B156,Nevezés!$A$2:$J$450,2,FALSE),"")</f>
        <v>69</v>
      </c>
      <c r="D156" s="86" t="str">
        <f>IF($B156&gt;0,VLOOKUP($B156,Nevezés!$A$2:$J$450,3,FALSE),"")</f>
        <v>Stanislav Michlo</v>
      </c>
      <c r="E156" s="86" t="str">
        <f>IF($B156&gt;0,VLOOKUP($B156,Nevezés!$A$2:$J$450,4,FALSE),"")</f>
        <v>Szlovákia</v>
      </c>
      <c r="F156" s="86" t="str">
        <f>IF($B156&gt;0,VLOOKUP($B156,Nevezés!$A$2:$J$450,5,FALSE),"")</f>
        <v>Farnad</v>
      </c>
      <c r="G156" s="86" t="str">
        <f>IF($B156&gt;0,VLOOKUP($B156,Nevezés!$A$2:$J$450,6,FALSE),"")</f>
        <v>Kékfrankos</v>
      </c>
      <c r="H156" s="86">
        <f>IF($B156&gt;0,VLOOKUP($B156,Nevezés!$A$2:$J$450,7,FALSE),"")</f>
        <v>2011</v>
      </c>
      <c r="I156" s="86" t="str">
        <f>IF($B156&gt;0,VLOOKUP($B156,Nevezés!$A$2:$J$450,8,FALSE),"")</f>
        <v>Farnad</v>
      </c>
      <c r="J156" s="86" t="str">
        <f>IF($B156&gt;0,VLOOKUP($B156,Nevezés!$A$2:$J$450,9,FALSE),"")</f>
        <v>száraz</v>
      </c>
      <c r="K156" s="86" t="str">
        <f>IF($B156&gt;0,VLOOKUP($B156,Nevezés!$A$2:$J$450,10,FALSE),"")</f>
        <v>vörös</v>
      </c>
      <c r="L156" s="87">
        <f>Pontozás6X5!B212</f>
        <v>4</v>
      </c>
      <c r="M156" s="88">
        <f>Pontozás6X5!C212</f>
        <v>16.6</v>
      </c>
      <c r="N156" s="88">
        <f>Pontozás6X5!D212</f>
        <v>17.5</v>
      </c>
      <c r="O156" s="88">
        <f>Pontozás6X5!E212</f>
        <v>16</v>
      </c>
      <c r="P156" s="88">
        <f>Pontozás6X5!F212</f>
        <v>16.1</v>
      </c>
      <c r="Q156" s="88">
        <f>Pontozás6X5!G212</f>
        <v>17</v>
      </c>
      <c r="R156" s="89">
        <f t="shared" si="8"/>
        <v>16.64</v>
      </c>
      <c r="S156" s="54" t="str">
        <f t="shared" si="9"/>
        <v>Bronz</v>
      </c>
    </row>
    <row r="157" spans="1:19" ht="12.75">
      <c r="A157" s="84">
        <f t="shared" si="7"/>
        <v>156</v>
      </c>
      <c r="B157" s="84">
        <f>Pontozás6X5!A82</f>
        <v>315</v>
      </c>
      <c r="C157" s="85">
        <f>IF($B157&gt;0,VLOOKUP($B157,Nevezés!$A$2:$J$450,2,FALSE),"")</f>
        <v>152</v>
      </c>
      <c r="D157" s="86" t="str">
        <f>IF($B157&gt;0,VLOOKUP($B157,Nevezés!$A$2:$J$450,3,FALSE),"")</f>
        <v>Štekláč Patrik</v>
      </c>
      <c r="E157" s="86" t="str">
        <f>IF($B157&gt;0,VLOOKUP($B157,Nevezés!$A$2:$J$450,4,FALSE),"")</f>
        <v>Szlovákia</v>
      </c>
      <c r="F157" s="86" t="str">
        <f>IF($B157&gt;0,VLOOKUP($B157,Nevezés!$A$2:$J$450,5,FALSE),"")</f>
        <v>Köbölkút</v>
      </c>
      <c r="G157" s="86" t="str">
        <f>IF($B157&gt;0,VLOOKUP($B157,Nevezés!$A$2:$J$450,6,FALSE),"")</f>
        <v>Zöldvelteléni</v>
      </c>
      <c r="H157" s="86">
        <f>IF($B157&gt;0,VLOOKUP($B157,Nevezés!$A$2:$J$450,7,FALSE),"")</f>
        <v>2012</v>
      </c>
      <c r="I157" s="86" t="str">
        <f>IF($B157&gt;0,VLOOKUP($B157,Nevezés!$A$2:$J$450,8,FALSE),"")</f>
        <v>Köbölkút</v>
      </c>
      <c r="J157" s="86" t="str">
        <f>IF($B157&gt;0,VLOOKUP($B157,Nevezés!$A$2:$J$450,9,FALSE),"")</f>
        <v>félédes</v>
      </c>
      <c r="K157" s="86" t="str">
        <f>IF($B157&gt;0,VLOOKUP($B157,Nevezés!$A$2:$J$450,10,FALSE),"")</f>
        <v>fehér</v>
      </c>
      <c r="L157" s="87">
        <f>Pontozás6X5!B82</f>
        <v>1</v>
      </c>
      <c r="M157" s="88">
        <f>Pontozás6X5!C82</f>
        <v>16.8</v>
      </c>
      <c r="N157" s="88">
        <f>Pontozás6X5!D82</f>
        <v>16.6</v>
      </c>
      <c r="O157" s="88">
        <f>Pontozás6X5!E82</f>
        <v>16.6</v>
      </c>
      <c r="P157" s="88">
        <f>Pontozás6X5!F82</f>
        <v>16.6</v>
      </c>
      <c r="Q157" s="88">
        <f>Pontozás6X5!G82</f>
        <v>16.51</v>
      </c>
      <c r="R157" s="89">
        <f t="shared" si="8"/>
        <v>16.622000000000003</v>
      </c>
      <c r="S157" s="54" t="str">
        <f t="shared" si="9"/>
        <v>Bronz</v>
      </c>
    </row>
    <row r="158" spans="1:19" ht="12.75">
      <c r="A158" s="84">
        <f t="shared" si="7"/>
        <v>157</v>
      </c>
      <c r="B158" s="84">
        <f>Pontozás6X5!A28</f>
        <v>606</v>
      </c>
      <c r="C158" s="85">
        <f>IF($B158&gt;0,VLOOKUP($B158,Nevezés!$A$2:$J$450,2,FALSE),"")</f>
        <v>57</v>
      </c>
      <c r="D158" s="86" t="str">
        <f>IF($B158&gt;0,VLOOKUP($B158,Nevezés!$A$2:$J$450,3,FALSE),"")</f>
        <v>Kocsis József</v>
      </c>
      <c r="E158" s="86" t="str">
        <f>IF($B158&gt;0,VLOOKUP($B158,Nevezés!$A$2:$J$450,4,FALSE),"")</f>
        <v>M.o.</v>
      </c>
      <c r="F158" s="86" t="str">
        <f>IF($B158&gt;0,VLOOKUP($B158,Nevezés!$A$2:$J$450,5,FALSE),"")</f>
        <v>Csolnok</v>
      </c>
      <c r="G158" s="86" t="str">
        <f>IF($B158&gt;0,VLOOKUP($B158,Nevezés!$A$2:$J$450,6,FALSE),"")</f>
        <v>Sauvignon Blanc Olaszrizling Chardonnay</v>
      </c>
      <c r="H158" s="86">
        <f>IF($B158&gt;0,VLOOKUP($B158,Nevezés!$A$2:$J$450,7,FALSE),"")</f>
        <v>2012</v>
      </c>
      <c r="I158" s="86" t="str">
        <f>IF($B158&gt;0,VLOOKUP($B158,Nevezés!$A$2:$J$450,8,FALSE),"")</f>
        <v>Gyöngyös</v>
      </c>
      <c r="J158" s="86" t="str">
        <f>IF($B158&gt;0,VLOOKUP($B158,Nevezés!$A$2:$J$450,9,FALSE),"")</f>
        <v>száraz</v>
      </c>
      <c r="K158" s="86" t="str">
        <f>IF($B158&gt;0,VLOOKUP($B158,Nevezés!$A$2:$J$450,10,FALSE),"")</f>
        <v>fehér cuvée</v>
      </c>
      <c r="L158" s="87">
        <f>Pontozás6X5!B28</f>
        <v>4</v>
      </c>
      <c r="M158" s="88">
        <f>Pontozás6X5!C28</f>
        <v>16</v>
      </c>
      <c r="N158" s="88">
        <f>Pontozás6X5!D28</f>
        <v>16.5</v>
      </c>
      <c r="O158" s="88">
        <f>Pontozás6X5!E28</f>
        <v>16.6</v>
      </c>
      <c r="P158" s="88">
        <f>Pontozás6X5!F28</f>
        <v>17</v>
      </c>
      <c r="Q158" s="88">
        <f>Pontozás6X5!G28</f>
        <v>17</v>
      </c>
      <c r="R158" s="89">
        <f t="shared" si="8"/>
        <v>16.619999999999997</v>
      </c>
      <c r="S158" s="54" t="str">
        <f t="shared" si="9"/>
        <v>Bronz</v>
      </c>
    </row>
    <row r="159" spans="1:19" ht="12.75">
      <c r="A159" s="84">
        <f t="shared" si="7"/>
        <v>157</v>
      </c>
      <c r="B159" s="84">
        <f>Pontozás6X5!A165</f>
        <v>733</v>
      </c>
      <c r="C159" s="85">
        <f>IF($B159&gt;0,VLOOKUP($B159,Nevezés!$A$2:$J$450,2,FALSE),"")</f>
        <v>183</v>
      </c>
      <c r="D159" s="86" t="str">
        <f>IF($B159&gt;0,VLOOKUP($B159,Nevezés!$A$2:$J$450,3,FALSE),"")</f>
        <v>Babocsai Ervin</v>
      </c>
      <c r="E159" s="86" t="str">
        <f>IF($B159&gt;0,VLOOKUP($B159,Nevezés!$A$2:$J$450,4,FALSE),"")</f>
        <v>M.o.</v>
      </c>
      <c r="F159" s="86" t="str">
        <f>IF($B159&gt;0,VLOOKUP($B159,Nevezés!$A$2:$J$450,5,FALSE),"")</f>
        <v>Mogyorósbánya</v>
      </c>
      <c r="G159" s="86" t="str">
        <f>IF($B159&gt;0,VLOOKUP($B159,Nevezés!$A$2:$J$450,6,FALSE),"")</f>
        <v>Hamburgi muskotály</v>
      </c>
      <c r="H159" s="86">
        <f>IF($B159&gt;0,VLOOKUP($B159,Nevezés!$A$2:$J$450,7,FALSE),"")</f>
        <v>2012</v>
      </c>
      <c r="I159" s="86" t="str">
        <f>IF($B159&gt;0,VLOOKUP($B159,Nevezés!$A$2:$J$450,8,FALSE),"")</f>
        <v>Esztergom</v>
      </c>
      <c r="J159" s="86" t="str">
        <f>IF($B159&gt;0,VLOOKUP($B159,Nevezés!$A$2:$J$450,9,FALSE),"")</f>
        <v>száraz</v>
      </c>
      <c r="K159" s="86" t="str">
        <f>IF($B159&gt;0,VLOOKUP($B159,Nevezés!$A$2:$J$450,10,FALSE),"")</f>
        <v>fehér</v>
      </c>
      <c r="L159" s="87">
        <f>Pontozás6X5!B165</f>
        <v>5</v>
      </c>
      <c r="M159" s="88">
        <f>Pontozás6X5!C165</f>
        <v>17</v>
      </c>
      <c r="N159" s="88">
        <f>Pontozás6X5!D165</f>
        <v>16.5</v>
      </c>
      <c r="O159" s="88">
        <f>Pontozás6X5!E165</f>
        <v>16.6</v>
      </c>
      <c r="P159" s="88">
        <f>Pontozás6X5!F165</f>
        <v>16</v>
      </c>
      <c r="Q159" s="88">
        <f>Pontozás6X5!G165</f>
        <v>17</v>
      </c>
      <c r="R159" s="89">
        <f t="shared" si="8"/>
        <v>16.619999999999997</v>
      </c>
      <c r="S159" s="54" t="str">
        <f t="shared" si="9"/>
        <v>Bronz</v>
      </c>
    </row>
    <row r="160" spans="1:19" ht="12.75">
      <c r="A160" s="84">
        <f t="shared" si="7"/>
        <v>157</v>
      </c>
      <c r="B160" s="84">
        <f>Pontozás6X5!A10</f>
        <v>402</v>
      </c>
      <c r="C160" s="85">
        <f>IF($B160&gt;0,VLOOKUP($B160,Nevezés!$A$2:$J$450,2,FALSE),"")</f>
        <v>22</v>
      </c>
      <c r="D160" s="86" t="str">
        <f>IF($B160&gt;0,VLOOKUP($B160,Nevezés!$A$2:$J$450,3,FALSE),"")</f>
        <v>Misik János</v>
      </c>
      <c r="E160" s="86" t="str">
        <f>IF($B160&gt;0,VLOOKUP($B160,Nevezés!$A$2:$J$450,4,FALSE),"")</f>
        <v>M.o.</v>
      </c>
      <c r="F160" s="86" t="str">
        <f>IF($B160&gt;0,VLOOKUP($B160,Nevezés!$A$2:$J$450,5,FALSE),"")</f>
        <v>Mogyorósbánya</v>
      </c>
      <c r="G160" s="86" t="str">
        <f>IF($B160&gt;0,VLOOKUP($B160,Nevezés!$A$2:$J$450,6,FALSE),"")</f>
        <v>Vegyes fehér</v>
      </c>
      <c r="H160" s="86">
        <f>IF($B160&gt;0,VLOOKUP($B160,Nevezés!$A$2:$J$450,7,FALSE),"")</f>
        <v>2012</v>
      </c>
      <c r="I160" s="86" t="str">
        <f>IF($B160&gt;0,VLOOKUP($B160,Nevezés!$A$2:$J$450,8,FALSE),"")</f>
        <v>Szerencs</v>
      </c>
      <c r="J160" s="86" t="str">
        <f>IF($B160&gt;0,VLOOKUP($B160,Nevezés!$A$2:$J$450,9,FALSE),"")</f>
        <v>száraz</v>
      </c>
      <c r="K160" s="86" t="str">
        <f>IF($B160&gt;0,VLOOKUP($B160,Nevezés!$A$2:$J$450,10,FALSE),"")</f>
        <v>fehér</v>
      </c>
      <c r="L160" s="87">
        <f>Pontozás6X5!B10</f>
        <v>2</v>
      </c>
      <c r="M160" s="88">
        <f>Pontozás6X5!C10</f>
        <v>17</v>
      </c>
      <c r="N160" s="88">
        <f>Pontozás6X5!D10</f>
        <v>16.5</v>
      </c>
      <c r="O160" s="88">
        <f>Pontozás6X5!E10</f>
        <v>17.4</v>
      </c>
      <c r="P160" s="88">
        <f>Pontozás6X5!F10</f>
        <v>16.2</v>
      </c>
      <c r="Q160" s="88">
        <f>Pontozás6X5!G10</f>
        <v>16</v>
      </c>
      <c r="R160" s="89">
        <f t="shared" si="8"/>
        <v>16.619999999999997</v>
      </c>
      <c r="S160" s="54" t="str">
        <f t="shared" si="9"/>
        <v>Bronz</v>
      </c>
    </row>
    <row r="161" spans="1:19" ht="12.75">
      <c r="A161" s="84">
        <f t="shared" si="7"/>
        <v>160</v>
      </c>
      <c r="B161" s="84">
        <f>Pontozás6X5!A60</f>
        <v>519</v>
      </c>
      <c r="C161" s="85">
        <f>IF($B161&gt;0,VLOOKUP($B161,Nevezés!$A$2:$J$450,2,FALSE),"")</f>
        <v>165</v>
      </c>
      <c r="D161" s="86" t="str">
        <f>IF($B161&gt;0,VLOOKUP($B161,Nevezés!$A$2:$J$450,3,FALSE),"")</f>
        <v>Nagy Tibor</v>
      </c>
      <c r="E161" s="86" t="str">
        <f>IF($B161&gt;0,VLOOKUP($B161,Nevezés!$A$2:$J$450,4,FALSE),"")</f>
        <v>Szlovákia</v>
      </c>
      <c r="F161" s="86" t="str">
        <f>IF($B161&gt;0,VLOOKUP($B161,Nevezés!$A$2:$J$450,5,FALSE),"")</f>
        <v>Ebed</v>
      </c>
      <c r="G161" s="86" t="str">
        <f>IF($B161&gt;0,VLOOKUP($B161,Nevezés!$A$2:$J$450,6,FALSE),"")</f>
        <v>Szürkebarát</v>
      </c>
      <c r="H161" s="86">
        <f>IF($B161&gt;0,VLOOKUP($B161,Nevezés!$A$2:$J$450,7,FALSE),"")</f>
        <v>2012</v>
      </c>
      <c r="I161" s="86" t="str">
        <f>IF($B161&gt;0,VLOOKUP($B161,Nevezés!$A$2:$J$450,8,FALSE),"")</f>
        <v>Ebed</v>
      </c>
      <c r="J161" s="86" t="str">
        <f>IF($B161&gt;0,VLOOKUP($B161,Nevezés!$A$2:$J$450,9,FALSE),"")</f>
        <v>száraz</v>
      </c>
      <c r="K161" s="86" t="str">
        <f>IF($B161&gt;0,VLOOKUP($B161,Nevezés!$A$2:$J$450,10,FALSE),"")</f>
        <v>fehér</v>
      </c>
      <c r="L161" s="87">
        <f>Pontozás6X5!B60</f>
        <v>3</v>
      </c>
      <c r="M161" s="88">
        <f>Pontozás6X5!C60</f>
        <v>16.5</v>
      </c>
      <c r="N161" s="88">
        <f>Pontozás6X5!D60</f>
        <v>17</v>
      </c>
      <c r="O161" s="88">
        <f>Pontozás6X5!E60</f>
        <v>17.5</v>
      </c>
      <c r="P161" s="88">
        <f>Pontozás6X5!F60</f>
        <v>17</v>
      </c>
      <c r="Q161" s="88">
        <f>Pontozás6X5!G60</f>
        <v>15</v>
      </c>
      <c r="R161" s="89">
        <f t="shared" si="8"/>
        <v>16.6</v>
      </c>
      <c r="S161" s="54" t="str">
        <f t="shared" si="9"/>
        <v>Bronz</v>
      </c>
    </row>
    <row r="162" spans="1:19" ht="12.75">
      <c r="A162" s="84">
        <f t="shared" si="7"/>
        <v>160</v>
      </c>
      <c r="B162" s="84">
        <f>Pontozás6X5!A110</f>
        <v>323</v>
      </c>
      <c r="C162" s="85">
        <f>IF($B162&gt;0,VLOOKUP($B162,Nevezés!$A$2:$J$450,2,FALSE),"")</f>
        <v>151</v>
      </c>
      <c r="D162" s="86" t="str">
        <f>IF($B162&gt;0,VLOOKUP($B162,Nevezés!$A$2:$J$450,3,FALSE),"")</f>
        <v>Štekláč Patrik</v>
      </c>
      <c r="E162" s="86" t="str">
        <f>IF($B162&gt;0,VLOOKUP($B162,Nevezés!$A$2:$J$450,4,FALSE),"")</f>
        <v>Szlovákia</v>
      </c>
      <c r="F162" s="86" t="str">
        <f>IF($B162&gt;0,VLOOKUP($B162,Nevezés!$A$2:$J$450,5,FALSE),"")</f>
        <v>Köbölkút</v>
      </c>
      <c r="G162" s="86" t="str">
        <f>IF($B162&gt;0,VLOOKUP($B162,Nevezés!$A$2:$J$450,6,FALSE),"")</f>
        <v>Tramini</v>
      </c>
      <c r="H162" s="86">
        <f>IF($B162&gt;0,VLOOKUP($B162,Nevezés!$A$2:$J$450,7,FALSE),"")</f>
        <v>2012</v>
      </c>
      <c r="I162" s="86" t="str">
        <f>IF($B162&gt;0,VLOOKUP($B162,Nevezés!$A$2:$J$450,8,FALSE),"")</f>
        <v>Béla</v>
      </c>
      <c r="J162" s="86" t="str">
        <f>IF($B162&gt;0,VLOOKUP($B162,Nevezés!$A$2:$J$450,9,FALSE),"")</f>
        <v>félszáraz</v>
      </c>
      <c r="K162" s="86" t="str">
        <f>IF($B162&gt;0,VLOOKUP($B162,Nevezés!$A$2:$J$450,10,FALSE),"")</f>
        <v>fehér</v>
      </c>
      <c r="L162" s="87">
        <f>Pontozás6X5!B110</f>
        <v>1</v>
      </c>
      <c r="M162" s="88">
        <f>Pontozás6X5!C110</f>
        <v>17</v>
      </c>
      <c r="N162" s="88">
        <f>Pontozás6X5!D110</f>
        <v>16.6</v>
      </c>
      <c r="O162" s="88">
        <f>Pontozás6X5!E110</f>
        <v>16</v>
      </c>
      <c r="P162" s="88">
        <f>Pontozás6X5!F110</f>
        <v>16.7</v>
      </c>
      <c r="Q162" s="88">
        <f>Pontozás6X5!G110</f>
        <v>16.7</v>
      </c>
      <c r="R162" s="89">
        <f t="shared" si="8"/>
        <v>16.6</v>
      </c>
      <c r="S162" s="54" t="str">
        <f t="shared" si="9"/>
        <v>Bronz</v>
      </c>
    </row>
    <row r="163" spans="1:19" ht="12.75">
      <c r="A163" s="84">
        <f t="shared" si="7"/>
        <v>160</v>
      </c>
      <c r="B163" s="84">
        <f>Pontozás6X5!A50</f>
        <v>514</v>
      </c>
      <c r="C163" s="85">
        <f>IF($B163&gt;0,VLOOKUP($B163,Nevezés!$A$2:$J$450,2,FALSE),"")</f>
        <v>181</v>
      </c>
      <c r="D163" s="86" t="str">
        <f>IF($B163&gt;0,VLOOKUP($B163,Nevezés!$A$2:$J$450,3,FALSE),"")</f>
        <v>Csudai Róbert</v>
      </c>
      <c r="E163" s="86" t="str">
        <f>IF($B163&gt;0,VLOOKUP($B163,Nevezés!$A$2:$J$450,4,FALSE),"")</f>
        <v>Szlovákia</v>
      </c>
      <c r="F163" s="86" t="str">
        <f>IF($B163&gt;0,VLOOKUP($B163,Nevezés!$A$2:$J$450,5,FALSE),"")</f>
        <v>Lekér</v>
      </c>
      <c r="G163" s="86" t="str">
        <f>IF($B163&gt;0,VLOOKUP($B163,Nevezés!$A$2:$J$450,6,FALSE),"")</f>
        <v>Pinot blanc</v>
      </c>
      <c r="H163" s="86">
        <f>IF($B163&gt;0,VLOOKUP($B163,Nevezés!$A$2:$J$450,7,FALSE),"")</f>
        <v>2012</v>
      </c>
      <c r="I163" s="86" t="str">
        <f>IF($B163&gt;0,VLOOKUP($B163,Nevezés!$A$2:$J$450,8,FALSE),"")</f>
        <v>Kéménd</v>
      </c>
      <c r="J163" s="86" t="str">
        <f>IF($B163&gt;0,VLOOKUP($B163,Nevezés!$A$2:$J$450,9,FALSE),"")</f>
        <v>száraz</v>
      </c>
      <c r="K163" s="86" t="str">
        <f>IF($B163&gt;0,VLOOKUP($B163,Nevezés!$A$2:$J$450,10,FALSE),"")</f>
        <v>fehér</v>
      </c>
      <c r="L163" s="87">
        <f>Pontozás6X5!B50</f>
        <v>3</v>
      </c>
      <c r="M163" s="88">
        <f>Pontozás6X5!C50</f>
        <v>17</v>
      </c>
      <c r="N163" s="88">
        <f>Pontozás6X5!D50</f>
        <v>17</v>
      </c>
      <c r="O163" s="88">
        <f>Pontozás6X5!E50</f>
        <v>16</v>
      </c>
      <c r="P163" s="88">
        <f>Pontozás6X5!F50</f>
        <v>16</v>
      </c>
      <c r="Q163" s="88">
        <f>Pontozás6X5!G50</f>
        <v>17</v>
      </c>
      <c r="R163" s="89">
        <f t="shared" si="8"/>
        <v>16.6</v>
      </c>
      <c r="S163" s="54" t="str">
        <f t="shared" si="9"/>
        <v>Bronz</v>
      </c>
    </row>
    <row r="164" spans="1:19" ht="12.75">
      <c r="A164" s="84">
        <f t="shared" si="7"/>
        <v>163</v>
      </c>
      <c r="B164" s="84">
        <f>Pontozás6X5!A38</f>
        <v>405</v>
      </c>
      <c r="C164" s="85">
        <f>IF($B164&gt;0,VLOOKUP($B164,Nevezés!$A$2:$J$450,2,FALSE),"")</f>
        <v>187</v>
      </c>
      <c r="D164" s="86" t="str">
        <f>IF($B164&gt;0,VLOOKUP($B164,Nevezés!$A$2:$J$450,3,FALSE),"")</f>
        <v>Poszpisek László</v>
      </c>
      <c r="E164" s="86" t="str">
        <f>IF($B164&gt;0,VLOOKUP($B164,Nevezés!$A$2:$J$450,4,FALSE),"")</f>
        <v>M.o.</v>
      </c>
      <c r="F164" s="86" t="str">
        <f>IF($B164&gt;0,VLOOKUP($B164,Nevezés!$A$2:$J$450,5,FALSE),"")</f>
        <v>Mogyorósbánya</v>
      </c>
      <c r="G164" s="86" t="str">
        <f>IF($B164&gt;0,VLOOKUP($B164,Nevezés!$A$2:$J$450,6,FALSE),"")</f>
        <v>Furmint+ Hárslevelű</v>
      </c>
      <c r="H164" s="86">
        <f>IF($B164&gt;0,VLOOKUP($B164,Nevezés!$A$2:$J$450,7,FALSE),"")</f>
        <v>2012</v>
      </c>
      <c r="I164" s="86" t="str">
        <f>IF($B164&gt;0,VLOOKUP($B164,Nevezés!$A$2:$J$450,8,FALSE),"")</f>
        <v>Szerencs</v>
      </c>
      <c r="J164" s="86" t="str">
        <f>IF($B164&gt;0,VLOOKUP($B164,Nevezés!$A$2:$J$450,9,FALSE),"")</f>
        <v>száraz</v>
      </c>
      <c r="K164" s="86" t="str">
        <f>IF($B164&gt;0,VLOOKUP($B164,Nevezés!$A$2:$J$450,10,FALSE),"")</f>
        <v>Fehér cuvée</v>
      </c>
      <c r="L164" s="87">
        <f>Pontozás6X5!B38</f>
        <v>2</v>
      </c>
      <c r="M164" s="88">
        <f>Pontozás6X5!C38</f>
        <v>16.8</v>
      </c>
      <c r="N164" s="88">
        <f>Pontozás6X5!D38</f>
        <v>16.8</v>
      </c>
      <c r="O164" s="88">
        <f>Pontozás6X5!E38</f>
        <v>16.5</v>
      </c>
      <c r="P164" s="88">
        <f>Pontozás6X5!F38</f>
        <v>15.8</v>
      </c>
      <c r="Q164" s="88">
        <f>Pontozás6X5!G38</f>
        <v>17</v>
      </c>
      <c r="R164" s="89">
        <f t="shared" si="8"/>
        <v>16.580000000000002</v>
      </c>
      <c r="S164" s="54" t="str">
        <f t="shared" si="9"/>
        <v>Bronz</v>
      </c>
    </row>
    <row r="165" spans="1:19" ht="12.75">
      <c r="A165" s="84">
        <f t="shared" si="7"/>
        <v>164</v>
      </c>
      <c r="B165" s="84">
        <f>Pontozás6X5!A161</f>
        <v>333</v>
      </c>
      <c r="C165" s="85">
        <f>IF($B165&gt;0,VLOOKUP($B165,Nevezés!$A$2:$J$450,2,FALSE),"")</f>
        <v>185</v>
      </c>
      <c r="D165" s="86" t="str">
        <f>IF($B165&gt;0,VLOOKUP($B165,Nevezés!$A$2:$J$450,3,FALSE),"")</f>
        <v>Babocsai Ervin</v>
      </c>
      <c r="E165" s="86" t="str">
        <f>IF($B165&gt;0,VLOOKUP($B165,Nevezés!$A$2:$J$450,4,FALSE),"")</f>
        <v>M.o.</v>
      </c>
      <c r="F165" s="86" t="str">
        <f>IF($B165&gt;0,VLOOKUP($B165,Nevezés!$A$2:$J$450,5,FALSE),"")</f>
        <v>Mogyorósbánya</v>
      </c>
      <c r="G165" s="86" t="str">
        <f>IF($B165&gt;0,VLOOKUP($B165,Nevezés!$A$2:$J$450,6,FALSE),"")</f>
        <v>Kékfrankos cabernet franc </v>
      </c>
      <c r="H165" s="86">
        <f>IF($B165&gt;0,VLOOKUP($B165,Nevezés!$A$2:$J$450,7,FALSE),"")</f>
        <v>2012</v>
      </c>
      <c r="I165" s="86" t="str">
        <f>IF($B165&gt;0,VLOOKUP($B165,Nevezés!$A$2:$J$450,8,FALSE),"")</f>
        <v>Gyöngyös</v>
      </c>
      <c r="J165" s="86" t="str">
        <f>IF($B165&gt;0,VLOOKUP($B165,Nevezés!$A$2:$J$450,9,FALSE),"")</f>
        <v>száraz</v>
      </c>
      <c r="K165" s="86" t="str">
        <f>IF($B165&gt;0,VLOOKUP($B165,Nevezés!$A$2:$J$450,10,FALSE),"")</f>
        <v>rose</v>
      </c>
      <c r="L165" s="87">
        <f>Pontozás6X5!B161</f>
        <v>1</v>
      </c>
      <c r="M165" s="88">
        <f>Pontozás6X5!C161</f>
        <v>17.2</v>
      </c>
      <c r="N165" s="88">
        <f>Pontozás6X5!D161</f>
        <v>16.6</v>
      </c>
      <c r="O165" s="88">
        <f>Pontozás6X5!E161</f>
        <v>16.2</v>
      </c>
      <c r="P165" s="88">
        <f>Pontozás6X5!F161</f>
        <v>16.4</v>
      </c>
      <c r="Q165" s="88">
        <f>Pontozás6X5!G161</f>
        <v>16.2</v>
      </c>
      <c r="R165" s="89">
        <f t="shared" si="8"/>
        <v>16.520000000000003</v>
      </c>
      <c r="S165" s="54" t="str">
        <f t="shared" si="9"/>
        <v>Bronz</v>
      </c>
    </row>
    <row r="166" spans="1:19" ht="12.75">
      <c r="A166" s="84">
        <f t="shared" si="7"/>
        <v>165</v>
      </c>
      <c r="B166" s="84">
        <f>Pontozás6X5!A183</f>
        <v>737</v>
      </c>
      <c r="C166" s="85">
        <f>IF($B166&gt;0,VLOOKUP($B166,Nevezés!$A$2:$J$450,2,FALSE),"")</f>
        <v>89</v>
      </c>
      <c r="D166" s="86" t="str">
        <f>IF($B166&gt;0,VLOOKUP($B166,Nevezés!$A$2:$J$450,3,FALSE),"")</f>
        <v>ifj. Czuth János</v>
      </c>
      <c r="E166" s="86" t="str">
        <f>IF($B166&gt;0,VLOOKUP($B166,Nevezés!$A$2:$J$450,4,FALSE),"")</f>
        <v>M.o.</v>
      </c>
      <c r="F166" s="86" t="str">
        <f>IF($B166&gt;0,VLOOKUP($B166,Nevezés!$A$2:$J$450,5,FALSE),"")</f>
        <v>Tokod</v>
      </c>
      <c r="G166" s="86" t="str">
        <f>IF($B166&gt;0,VLOOKUP($B166,Nevezés!$A$2:$J$450,6,FALSE),"")</f>
        <v>Vegyes vörös</v>
      </c>
      <c r="H166" s="86">
        <f>IF($B166&gt;0,VLOOKUP($B166,Nevezés!$A$2:$J$450,7,FALSE),"")</f>
        <v>2012</v>
      </c>
      <c r="I166" s="86" t="str">
        <f>IF($B166&gt;0,VLOOKUP($B166,Nevezés!$A$2:$J$450,8,FALSE),"")</f>
        <v>Tokod</v>
      </c>
      <c r="J166" s="86" t="str">
        <f>IF($B166&gt;0,VLOOKUP($B166,Nevezés!$A$2:$J$450,9,FALSE),"")</f>
        <v>száraz</v>
      </c>
      <c r="K166" s="86" t="str">
        <f>IF($B166&gt;0,VLOOKUP($B166,Nevezés!$A$2:$J$450,10,FALSE),"")</f>
        <v>vörös</v>
      </c>
      <c r="L166" s="87">
        <f>Pontozás6X5!B183</f>
        <v>5</v>
      </c>
      <c r="M166" s="88">
        <f>Pontozás6X5!C183</f>
        <v>16.5</v>
      </c>
      <c r="N166" s="88">
        <f>Pontozás6X5!D183</f>
        <v>16.5</v>
      </c>
      <c r="O166" s="88">
        <f>Pontozás6X5!E183</f>
        <v>17</v>
      </c>
      <c r="P166" s="88">
        <f>Pontozás6X5!F183</f>
        <v>16.8</v>
      </c>
      <c r="Q166" s="88">
        <f>Pontozás6X5!G183</f>
        <v>15.5</v>
      </c>
      <c r="R166" s="89">
        <f t="shared" si="8"/>
        <v>16.46</v>
      </c>
      <c r="S166" s="54" t="str">
        <f t="shared" si="9"/>
        <v>Oklevél</v>
      </c>
    </row>
    <row r="167" spans="1:19" ht="12.75">
      <c r="A167" s="84">
        <f t="shared" si="7"/>
        <v>166</v>
      </c>
      <c r="B167" s="84">
        <f>Pontozás6X5!A188</f>
        <v>338</v>
      </c>
      <c r="C167" s="85">
        <f>IF($B167&gt;0,VLOOKUP($B167,Nevezés!$A$2:$J$450,2,FALSE),"")</f>
        <v>212</v>
      </c>
      <c r="D167" s="86" t="str">
        <f>IF($B167&gt;0,VLOOKUP($B167,Nevezés!$A$2:$J$450,3,FALSE),"")</f>
        <v>Gáll József</v>
      </c>
      <c r="E167" s="86" t="str">
        <f>IF($B167&gt;0,VLOOKUP($B167,Nevezés!$A$2:$J$450,4,FALSE),"")</f>
        <v>M.o.</v>
      </c>
      <c r="F167" s="86" t="str">
        <f>IF($B167&gt;0,VLOOKUP($B167,Nevezés!$A$2:$J$450,5,FALSE),"")</f>
        <v>Piliscsaba</v>
      </c>
      <c r="G167" s="86" t="str">
        <f>IF($B167&gt;0,VLOOKUP($B167,Nevezés!$A$2:$J$450,6,FALSE),"")</f>
        <v>Cabernet franc</v>
      </c>
      <c r="H167" s="86">
        <f>IF($B167&gt;0,VLOOKUP($B167,Nevezés!$A$2:$J$450,7,FALSE),"")</f>
        <v>2012</v>
      </c>
      <c r="I167" s="86" t="str">
        <f>IF($B167&gt;0,VLOOKUP($B167,Nevezés!$A$2:$J$450,8,FALSE),"")</f>
        <v>Gyöngyös</v>
      </c>
      <c r="J167" s="86" t="str">
        <f>IF($B167&gt;0,VLOOKUP($B167,Nevezés!$A$2:$J$450,9,FALSE),"")</f>
        <v>száraz</v>
      </c>
      <c r="K167" s="86" t="str">
        <f>IF($B167&gt;0,VLOOKUP($B167,Nevezés!$A$2:$J$450,10,FALSE),"")</f>
        <v>vörös</v>
      </c>
      <c r="L167" s="87">
        <f>Pontozás6X5!B188</f>
        <v>1</v>
      </c>
      <c r="M167" s="88">
        <f>Pontozás6X5!C188</f>
        <v>16.6</v>
      </c>
      <c r="N167" s="88">
        <f>Pontozás6X5!D188</f>
        <v>16.6</v>
      </c>
      <c r="O167" s="88">
        <f>Pontozás6X5!E188</f>
        <v>16.1</v>
      </c>
      <c r="P167" s="88">
        <f>Pontozás6X5!F188</f>
        <v>16.5</v>
      </c>
      <c r="Q167" s="88">
        <f>Pontozás6X5!G188</f>
        <v>16.4</v>
      </c>
      <c r="R167" s="89">
        <f t="shared" si="8"/>
        <v>16.440000000000005</v>
      </c>
      <c r="S167" s="54" t="str">
        <f t="shared" si="9"/>
        <v>Oklevél</v>
      </c>
    </row>
    <row r="168" spans="1:19" ht="12.75">
      <c r="A168" s="84">
        <f t="shared" si="7"/>
        <v>167</v>
      </c>
      <c r="B168" s="84">
        <f>Pontozás6X5!A43</f>
        <v>309</v>
      </c>
      <c r="C168" s="85">
        <f>IF($B168&gt;0,VLOOKUP($B168,Nevezés!$A$2:$J$450,2,FALSE),"")</f>
        <v>100</v>
      </c>
      <c r="D168" s="86" t="str">
        <f>IF($B168&gt;0,VLOOKUP($B168,Nevezés!$A$2:$J$450,3,FALSE),"")</f>
        <v>Stribik Ferenc</v>
      </c>
      <c r="E168" s="86" t="str">
        <f>IF($B168&gt;0,VLOOKUP($B168,Nevezés!$A$2:$J$450,4,FALSE),"")</f>
        <v>M.o.</v>
      </c>
      <c r="F168" s="86" t="str">
        <f>IF($B168&gt;0,VLOOKUP($B168,Nevezés!$A$2:$J$450,5,FALSE),"")</f>
        <v>Pilisszántó</v>
      </c>
      <c r="G168" s="86" t="str">
        <f>IF($B168&gt;0,VLOOKUP($B168,Nevezés!$A$2:$J$450,6,FALSE),"")</f>
        <v>rizlingszilváni</v>
      </c>
      <c r="H168" s="86">
        <f>IF($B168&gt;0,VLOOKUP($B168,Nevezés!$A$2:$J$450,7,FALSE),"")</f>
        <v>2012</v>
      </c>
      <c r="I168" s="86" t="str">
        <f>IF($B168&gt;0,VLOOKUP($B168,Nevezés!$A$2:$J$450,8,FALSE),"")</f>
        <v>Kesztölc</v>
      </c>
      <c r="J168" s="86" t="str">
        <f>IF($B168&gt;0,VLOOKUP($B168,Nevezés!$A$2:$J$450,9,FALSE),"")</f>
        <v>száraz</v>
      </c>
      <c r="K168" s="86" t="str">
        <f>IF($B168&gt;0,VLOOKUP($B168,Nevezés!$A$2:$J$450,10,FALSE),"")</f>
        <v>fehér</v>
      </c>
      <c r="L168" s="87">
        <f>Pontozás6X5!B43</f>
        <v>1</v>
      </c>
      <c r="M168" s="88">
        <f>Pontozás6X5!C43</f>
        <v>16</v>
      </c>
      <c r="N168" s="88">
        <f>Pontozás6X5!D43</f>
        <v>16.8</v>
      </c>
      <c r="O168" s="88">
        <f>Pontozás6X5!E43</f>
        <v>16.1</v>
      </c>
      <c r="P168" s="88">
        <f>Pontozás6X5!F43</f>
        <v>17</v>
      </c>
      <c r="Q168" s="88">
        <f>Pontozás6X5!G43</f>
        <v>16.1</v>
      </c>
      <c r="R168" s="89">
        <f t="shared" si="8"/>
        <v>16.4</v>
      </c>
      <c r="S168" s="54" t="str">
        <f t="shared" si="9"/>
        <v>Oklevél</v>
      </c>
    </row>
    <row r="169" spans="1:19" ht="12.75">
      <c r="A169" s="84">
        <f t="shared" si="7"/>
        <v>167</v>
      </c>
      <c r="B169" s="84">
        <f>Pontozás6X5!A59</f>
        <v>518</v>
      </c>
      <c r="C169" s="85">
        <f>IF($B169&gt;0,VLOOKUP($B169,Nevezés!$A$2:$J$450,2,FALSE),"")</f>
        <v>143</v>
      </c>
      <c r="D169" s="86" t="str">
        <f>IF($B169&gt;0,VLOOKUP($B169,Nevezés!$A$2:$J$450,3,FALSE),"")</f>
        <v>Ing. Peter Kubizniak</v>
      </c>
      <c r="E169" s="86" t="str">
        <f>IF($B169&gt;0,VLOOKUP($B169,Nevezés!$A$2:$J$450,4,FALSE),"")</f>
        <v>Szlovákia</v>
      </c>
      <c r="F169" s="86" t="str">
        <f>IF($B169&gt;0,VLOOKUP($B169,Nevezés!$A$2:$J$450,5,FALSE),"")</f>
        <v>Csallóköz Csütörtök</v>
      </c>
      <c r="G169" s="86" t="str">
        <f>IF($B169&gt;0,VLOOKUP($B169,Nevezés!$A$2:$J$450,6,FALSE),"")</f>
        <v>Szürkebarát</v>
      </c>
      <c r="H169" s="86">
        <f>IF($B169&gt;0,VLOOKUP($B169,Nevezés!$A$2:$J$450,7,FALSE),"")</f>
        <v>2012</v>
      </c>
      <c r="I169" s="86" t="str">
        <f>IF($B169&gt;0,VLOOKUP($B169,Nevezés!$A$2:$J$450,8,FALSE),"")</f>
        <v>Csallóköz Csütörtök</v>
      </c>
      <c r="J169" s="86" t="str">
        <f>IF($B169&gt;0,VLOOKUP($B169,Nevezés!$A$2:$J$450,9,FALSE),"")</f>
        <v>száraz</v>
      </c>
      <c r="K169" s="86" t="str">
        <f>IF($B169&gt;0,VLOOKUP($B169,Nevezés!$A$2:$J$450,10,FALSE),"")</f>
        <v>fehér</v>
      </c>
      <c r="L169" s="87">
        <f>Pontozás6X5!B59</f>
        <v>3</v>
      </c>
      <c r="M169" s="88">
        <f>Pontozás6X5!C59</f>
        <v>16</v>
      </c>
      <c r="N169" s="88">
        <f>Pontozás6X5!D59</f>
        <v>17</v>
      </c>
      <c r="O169" s="88">
        <f>Pontozás6X5!E59</f>
        <v>15</v>
      </c>
      <c r="P169" s="88">
        <f>Pontozás6X5!F59</f>
        <v>17</v>
      </c>
      <c r="Q169" s="88">
        <f>Pontozás6X5!G59</f>
        <v>17</v>
      </c>
      <c r="R169" s="89">
        <f t="shared" si="8"/>
        <v>16.4</v>
      </c>
      <c r="S169" s="54" t="str">
        <f t="shared" si="9"/>
        <v>Oklevél</v>
      </c>
    </row>
    <row r="170" spans="1:19" ht="12.75">
      <c r="A170" s="84">
        <f t="shared" si="7"/>
        <v>169</v>
      </c>
      <c r="B170" s="84">
        <f>Pontozás6X5!A23</f>
        <v>508</v>
      </c>
      <c r="C170" s="85">
        <f>IF($B170&gt;0,VLOOKUP($B170,Nevezés!$A$2:$J$450,2,FALSE),"")</f>
        <v>115</v>
      </c>
      <c r="D170" s="86" t="str">
        <f>IF($B170&gt;0,VLOOKUP($B170,Nevezés!$A$2:$J$450,3,FALSE),"")</f>
        <v>Wencz Péter</v>
      </c>
      <c r="E170" s="86" t="str">
        <f>IF($B170&gt;0,VLOOKUP($B170,Nevezés!$A$2:$J$450,4,FALSE),"")</f>
        <v>M.o.</v>
      </c>
      <c r="F170" s="86" t="str">
        <f>IF($B170&gt;0,VLOOKUP($B170,Nevezés!$A$2:$J$450,5,FALSE),"")</f>
        <v>Epöl</v>
      </c>
      <c r="G170" s="86" t="str">
        <f>IF($B170&gt;0,VLOOKUP($B170,Nevezés!$A$2:$J$450,6,FALSE),"")</f>
        <v>Rizlingszilváni</v>
      </c>
      <c r="H170" s="86">
        <f>IF($B170&gt;0,VLOOKUP($B170,Nevezés!$A$2:$J$450,7,FALSE),"")</f>
        <v>2012</v>
      </c>
      <c r="I170" s="86" t="str">
        <f>IF($B170&gt;0,VLOOKUP($B170,Nevezés!$A$2:$J$450,8,FALSE),"")</f>
        <v>Kesztölc</v>
      </c>
      <c r="J170" s="86" t="str">
        <f>IF($B170&gt;0,VLOOKUP($B170,Nevezés!$A$2:$J$450,9,FALSE),"")</f>
        <v>száraz</v>
      </c>
      <c r="K170" s="86" t="str">
        <f>IF($B170&gt;0,VLOOKUP($B170,Nevezés!$A$2:$J$450,10,FALSE),"")</f>
        <v>fehér</v>
      </c>
      <c r="L170" s="87">
        <f>Pontozás6X5!B23</f>
        <v>3</v>
      </c>
      <c r="M170" s="88">
        <f>Pontozás6X5!C23</f>
        <v>16.4</v>
      </c>
      <c r="N170" s="88">
        <f>Pontozás6X5!D23</f>
        <v>16</v>
      </c>
      <c r="O170" s="88">
        <f>Pontozás6X5!E23</f>
        <v>16.5</v>
      </c>
      <c r="P170" s="88">
        <f>Pontozás6X5!F23</f>
        <v>16</v>
      </c>
      <c r="Q170" s="88">
        <f>Pontozás6X5!G23</f>
        <v>17</v>
      </c>
      <c r="R170" s="89">
        <f t="shared" si="8"/>
        <v>16.380000000000003</v>
      </c>
      <c r="S170" s="54" t="str">
        <f t="shared" si="9"/>
        <v>Oklevél</v>
      </c>
    </row>
    <row r="171" spans="1:19" ht="12.75">
      <c r="A171" s="84">
        <f t="shared" si="7"/>
        <v>170</v>
      </c>
      <c r="B171" s="84">
        <f>Pontozás6X5!A128</f>
        <v>527</v>
      </c>
      <c r="C171" s="85">
        <f>IF($B171&gt;0,VLOOKUP($B171,Nevezés!$A$2:$J$450,2,FALSE),"")</f>
        <v>51</v>
      </c>
      <c r="D171" s="86" t="str">
        <f>IF($B171&gt;0,VLOOKUP($B171,Nevezés!$A$2:$J$450,3,FALSE),"")</f>
        <v>Mayer István</v>
      </c>
      <c r="E171" s="86" t="str">
        <f>IF($B171&gt;0,VLOOKUP($B171,Nevezés!$A$2:$J$450,4,FALSE),"")</f>
        <v>M.o.</v>
      </c>
      <c r="F171" s="86" t="str">
        <f>IF($B171&gt;0,VLOOKUP($B171,Nevezés!$A$2:$J$450,5,FALSE),"")</f>
        <v>Csolnok</v>
      </c>
      <c r="G171" s="86" t="str">
        <f>IF($B171&gt;0,VLOOKUP($B171,Nevezés!$A$2:$J$450,6,FALSE),"")</f>
        <v>Kékfrankos</v>
      </c>
      <c r="H171" s="86">
        <f>IF($B171&gt;0,VLOOKUP($B171,Nevezés!$A$2:$J$450,7,FALSE),"")</f>
        <v>2012</v>
      </c>
      <c r="I171" s="86" t="str">
        <f>IF($B171&gt;0,VLOOKUP($B171,Nevezés!$A$2:$J$450,8,FALSE),"")</f>
        <v>Csolnok</v>
      </c>
      <c r="J171" s="86" t="str">
        <f>IF($B171&gt;0,VLOOKUP($B171,Nevezés!$A$2:$J$450,9,FALSE),"")</f>
        <v>félszáraz</v>
      </c>
      <c r="K171" s="86" t="str">
        <f>IF($B171&gt;0,VLOOKUP($B171,Nevezés!$A$2:$J$450,10,FALSE),"")</f>
        <v>rose</v>
      </c>
      <c r="L171" s="87">
        <f>Pontozás6X5!B128</f>
        <v>3</v>
      </c>
      <c r="M171" s="88">
        <f>Pontozás6X5!C128</f>
        <v>17</v>
      </c>
      <c r="N171" s="88">
        <f>Pontozás6X5!D128</f>
        <v>16.8</v>
      </c>
      <c r="O171" s="88">
        <f>Pontozás6X5!E128</f>
        <v>16</v>
      </c>
      <c r="P171" s="88">
        <f>Pontozás6X5!F128</f>
        <v>16</v>
      </c>
      <c r="Q171" s="88">
        <f>Pontozás6X5!G128</f>
        <v>16</v>
      </c>
      <c r="R171" s="89">
        <f t="shared" si="8"/>
        <v>16.36</v>
      </c>
      <c r="S171" s="54" t="str">
        <f t="shared" si="9"/>
        <v>Oklevél</v>
      </c>
    </row>
    <row r="172" spans="1:19" ht="12.75">
      <c r="A172" s="84">
        <f t="shared" si="7"/>
        <v>170</v>
      </c>
      <c r="B172" s="84">
        <f>Pontozás6X5!A130</f>
        <v>531</v>
      </c>
      <c r="C172" s="85">
        <f>IF($B172&gt;0,VLOOKUP($B172,Nevezés!$A$2:$J$450,2,FALSE),"")</f>
        <v>168</v>
      </c>
      <c r="D172" s="86" t="str">
        <f>IF($B172&gt;0,VLOOKUP($B172,Nevezés!$A$2:$J$450,3,FALSE),"")</f>
        <v>Gregor Ferenc</v>
      </c>
      <c r="E172" s="86" t="str">
        <f>IF($B172&gt;0,VLOOKUP($B172,Nevezés!$A$2:$J$450,4,FALSE),"")</f>
        <v>M.o.</v>
      </c>
      <c r="F172" s="86" t="str">
        <f>IF($B172&gt;0,VLOOKUP($B172,Nevezés!$A$2:$J$450,5,FALSE),"")</f>
        <v>Sárisáp</v>
      </c>
      <c r="G172" s="86" t="str">
        <f>IF($B172&gt;0,VLOOKUP($B172,Nevezés!$A$2:$J$450,6,FALSE),"")</f>
        <v>Kékfrankos</v>
      </c>
      <c r="H172" s="86">
        <f>IF($B172&gt;0,VLOOKUP($B172,Nevezés!$A$2:$J$450,7,FALSE),"")</f>
        <v>2012</v>
      </c>
      <c r="I172" s="86" t="str">
        <f>IF($B172&gt;0,VLOOKUP($B172,Nevezés!$A$2:$J$450,8,FALSE),"")</f>
        <v>Gyöngyös</v>
      </c>
      <c r="J172" s="86" t="str">
        <f>IF($B172&gt;0,VLOOKUP($B172,Nevezés!$A$2:$J$450,9,FALSE),"")</f>
        <v>édes</v>
      </c>
      <c r="K172" s="86" t="str">
        <f>IF($B172&gt;0,VLOOKUP($B172,Nevezés!$A$2:$J$450,10,FALSE),"")</f>
        <v>rose</v>
      </c>
      <c r="L172" s="87">
        <f>Pontozás6X5!B130</f>
        <v>3</v>
      </c>
      <c r="M172" s="88">
        <f>Pontozás6X5!C130</f>
        <v>16</v>
      </c>
      <c r="N172" s="88">
        <f>Pontozás6X5!D130</f>
        <v>16</v>
      </c>
      <c r="O172" s="88">
        <f>Pontozás6X5!E130</f>
        <v>16</v>
      </c>
      <c r="P172" s="88">
        <f>Pontozás6X5!F130</f>
        <v>17.5</v>
      </c>
      <c r="Q172" s="88">
        <f>Pontozás6X5!G130</f>
        <v>16.3</v>
      </c>
      <c r="R172" s="89">
        <f t="shared" si="8"/>
        <v>16.36</v>
      </c>
      <c r="S172" s="54" t="str">
        <f t="shared" si="9"/>
        <v>Oklevél</v>
      </c>
    </row>
    <row r="173" spans="1:19" ht="12.75">
      <c r="A173" s="84">
        <f t="shared" si="7"/>
        <v>172</v>
      </c>
      <c r="B173" s="84">
        <f>Pontozás6X5!A31</f>
        <v>705</v>
      </c>
      <c r="C173" s="85">
        <f>IF($B173&gt;0,VLOOKUP($B173,Nevezés!$A$2:$J$450,2,FALSE),"")</f>
        <v>10</v>
      </c>
      <c r="D173" s="86" t="str">
        <f>IF($B173&gt;0,VLOOKUP($B173,Nevezés!$A$2:$J$450,3,FALSE),"")</f>
        <v>Bán László</v>
      </c>
      <c r="E173" s="86" t="str">
        <f>IF($B173&gt;0,VLOOKUP($B173,Nevezés!$A$2:$J$450,4,FALSE),"")</f>
        <v>M.o.</v>
      </c>
      <c r="F173" s="86" t="str">
        <f>IF($B173&gt;0,VLOOKUP($B173,Nevezés!$A$2:$J$450,5,FALSE),"")</f>
        <v>Nagysáp</v>
      </c>
      <c r="G173" s="86" t="str">
        <f>IF($B173&gt;0,VLOOKUP($B173,Nevezés!$A$2:$J$450,6,FALSE),"")</f>
        <v>Vegyes fehér</v>
      </c>
      <c r="H173" s="86">
        <f>IF($B173&gt;0,VLOOKUP($B173,Nevezés!$A$2:$J$450,7,FALSE),"")</f>
        <v>2012</v>
      </c>
      <c r="I173" s="86" t="str">
        <f>IF($B173&gt;0,VLOOKUP($B173,Nevezés!$A$2:$J$450,8,FALSE),"")</f>
        <v>Nagysáp</v>
      </c>
      <c r="J173" s="86" t="str">
        <f>IF($B173&gt;0,VLOOKUP($B173,Nevezés!$A$2:$J$450,9,FALSE),"")</f>
        <v>félszáraz</v>
      </c>
      <c r="K173" s="86" t="str">
        <f>IF($B173&gt;0,VLOOKUP($B173,Nevezés!$A$2:$J$450,10,FALSE),"")</f>
        <v>fehér</v>
      </c>
      <c r="L173" s="87">
        <f>Pontozás6X5!B31</f>
        <v>5</v>
      </c>
      <c r="M173" s="88">
        <f>Pontozás6X5!C31</f>
        <v>16.7</v>
      </c>
      <c r="N173" s="88">
        <f>Pontozás6X5!D31</f>
        <v>16</v>
      </c>
      <c r="O173" s="88">
        <f>Pontozás6X5!E31</f>
        <v>16.5</v>
      </c>
      <c r="P173" s="88">
        <f>Pontozás6X5!F31</f>
        <v>16</v>
      </c>
      <c r="Q173" s="88">
        <f>Pontozás6X5!G31</f>
        <v>16.5</v>
      </c>
      <c r="R173" s="89">
        <f t="shared" si="8"/>
        <v>16.34</v>
      </c>
      <c r="S173" s="54" t="str">
        <f t="shared" si="9"/>
        <v>Oklevél</v>
      </c>
    </row>
    <row r="174" spans="1:19" ht="12.75">
      <c r="A174" s="84">
        <f t="shared" si="7"/>
        <v>173</v>
      </c>
      <c r="B174" s="84">
        <f>Pontozás6X5!A126</f>
        <v>422</v>
      </c>
      <c r="C174" s="85">
        <f>IF($B174&gt;0,VLOOKUP($B174,Nevezés!$A$2:$J$450,2,FALSE),"")</f>
        <v>123</v>
      </c>
      <c r="D174" s="86" t="str">
        <f>IF($B174&gt;0,VLOOKUP($B174,Nevezés!$A$2:$J$450,3,FALSE),"")</f>
        <v>Scheller Henrik</v>
      </c>
      <c r="E174" s="86" t="str">
        <f>IF($B174&gt;0,VLOOKUP($B174,Nevezés!$A$2:$J$450,4,FALSE),"")</f>
        <v>M.o.</v>
      </c>
      <c r="F174" s="86" t="str">
        <f>IF($B174&gt;0,VLOOKUP($B174,Nevezés!$A$2:$J$450,5,FALSE),"")</f>
        <v>Pilisvörösvár</v>
      </c>
      <c r="G174" s="86" t="str">
        <f>IF($B174&gt;0,VLOOKUP($B174,Nevezés!$A$2:$J$450,6,FALSE),"")</f>
        <v>Sauvignon blanc</v>
      </c>
      <c r="H174" s="86">
        <f>IF($B174&gt;0,VLOOKUP($B174,Nevezés!$A$2:$J$450,7,FALSE),"")</f>
        <v>2012</v>
      </c>
      <c r="I174" s="86" t="str">
        <f>IF($B174&gt;0,VLOOKUP($B174,Nevezés!$A$2:$J$450,8,FALSE),"")</f>
        <v>Mátra</v>
      </c>
      <c r="J174" s="86" t="str">
        <f>IF($B174&gt;0,VLOOKUP($B174,Nevezés!$A$2:$J$450,9,FALSE),"")</f>
        <v>száraz</v>
      </c>
      <c r="K174" s="86" t="str">
        <f>IF($B174&gt;0,VLOOKUP($B174,Nevezés!$A$2:$J$450,10,FALSE),"")</f>
        <v>fehér</v>
      </c>
      <c r="L174" s="87">
        <f>Pontozás6X5!B126</f>
        <v>2</v>
      </c>
      <c r="M174" s="88">
        <f>Pontozás6X5!C126</f>
        <v>16.4</v>
      </c>
      <c r="N174" s="88">
        <f>Pontozás6X5!D126</f>
        <v>16</v>
      </c>
      <c r="O174" s="88">
        <f>Pontozás6X5!E126</f>
        <v>15.8</v>
      </c>
      <c r="P174" s="88">
        <f>Pontozás6X5!F126</f>
        <v>17.4</v>
      </c>
      <c r="Q174" s="88">
        <f>Pontozás6X5!G126</f>
        <v>16</v>
      </c>
      <c r="R174" s="89">
        <f t="shared" si="8"/>
        <v>16.32</v>
      </c>
      <c r="S174" s="54" t="str">
        <f t="shared" si="9"/>
        <v>Oklevél</v>
      </c>
    </row>
    <row r="175" spans="1:19" ht="12.75">
      <c r="A175" s="84">
        <f t="shared" si="7"/>
        <v>174</v>
      </c>
      <c r="B175" s="84">
        <f>Pontozás6X5!A61</f>
        <v>615</v>
      </c>
      <c r="C175" s="85">
        <f>IF($B175&gt;0,VLOOKUP($B175,Nevezés!$A$2:$J$450,2,FALSE),"")</f>
        <v>36</v>
      </c>
      <c r="D175" s="86" t="str">
        <f>IF($B175&gt;0,VLOOKUP($B175,Nevezés!$A$2:$J$450,3,FALSE),"")</f>
        <v>Gajdosik József</v>
      </c>
      <c r="E175" s="86" t="str">
        <f>IF($B175&gt;0,VLOOKUP($B175,Nevezés!$A$2:$J$450,4,FALSE),"")</f>
        <v>Szlovákia</v>
      </c>
      <c r="F175" s="86" t="str">
        <f>IF($B175&gt;0,VLOOKUP($B175,Nevezés!$A$2:$J$450,5,FALSE),"")</f>
        <v>Csallóköz</v>
      </c>
      <c r="G175" s="86" t="str">
        <f>IF($B175&gt;0,VLOOKUP($B175,Nevezés!$A$2:$J$450,6,FALSE),"")</f>
        <v>Királyleányka</v>
      </c>
      <c r="H175" s="86">
        <f>IF($B175&gt;0,VLOOKUP($B175,Nevezés!$A$2:$J$450,7,FALSE),"")</f>
        <v>2012</v>
      </c>
      <c r="I175" s="86" t="str">
        <f>IF($B175&gt;0,VLOOKUP($B175,Nevezés!$A$2:$J$450,8,FALSE),"")</f>
        <v>Farnad</v>
      </c>
      <c r="J175" s="86" t="str">
        <f>IF($B175&gt;0,VLOOKUP($B175,Nevezés!$A$2:$J$450,9,FALSE),"")</f>
        <v>félszáraz</v>
      </c>
      <c r="K175" s="86" t="str">
        <f>IF($B175&gt;0,VLOOKUP($B175,Nevezés!$A$2:$J$450,10,FALSE),"")</f>
        <v>fehér</v>
      </c>
      <c r="L175" s="87">
        <f>Pontozás6X5!B61</f>
        <v>4</v>
      </c>
      <c r="M175" s="88">
        <f>Pontozás6X5!C61</f>
        <v>15.5</v>
      </c>
      <c r="N175" s="88">
        <f>Pontozás6X5!D61</f>
        <v>15</v>
      </c>
      <c r="O175" s="88">
        <f>Pontozás6X5!E61</f>
        <v>16</v>
      </c>
      <c r="P175" s="88">
        <f>Pontozás6X5!F61</f>
        <v>18</v>
      </c>
      <c r="Q175" s="88">
        <f>Pontozás6X5!G61</f>
        <v>17</v>
      </c>
      <c r="R175" s="89">
        <f t="shared" si="8"/>
        <v>16.3</v>
      </c>
      <c r="S175" s="54" t="str">
        <f t="shared" si="9"/>
        <v>Oklevél</v>
      </c>
    </row>
    <row r="176" spans="1:19" ht="12.75">
      <c r="A176" s="84">
        <f t="shared" si="7"/>
        <v>175</v>
      </c>
      <c r="B176" s="84">
        <f>Pontozás6X5!A22</f>
        <v>507</v>
      </c>
      <c r="C176" s="85">
        <f>IF($B176&gt;0,VLOOKUP($B176,Nevezés!$A$2:$J$450,2,FALSE),"")</f>
        <v>92</v>
      </c>
      <c r="D176" s="86" t="str">
        <f>IF($B176&gt;0,VLOOKUP($B176,Nevezés!$A$2:$J$450,3,FALSE),"")</f>
        <v>Bitter László</v>
      </c>
      <c r="E176" s="86" t="str">
        <f>IF($B176&gt;0,VLOOKUP($B176,Nevezés!$A$2:$J$450,4,FALSE),"")</f>
        <v>M.o.</v>
      </c>
      <c r="F176" s="86" t="str">
        <f>IF($B176&gt;0,VLOOKUP($B176,Nevezés!$A$2:$J$450,5,FALSE),"")</f>
        <v>Tokod</v>
      </c>
      <c r="G176" s="86" t="str">
        <f>IF($B176&gt;0,VLOOKUP($B176,Nevezés!$A$2:$J$450,6,FALSE),"")</f>
        <v>Ezerjó</v>
      </c>
      <c r="H176" s="86">
        <f>IF($B176&gt;0,VLOOKUP($B176,Nevezés!$A$2:$J$450,7,FALSE),"")</f>
        <v>2012</v>
      </c>
      <c r="I176" s="86" t="str">
        <f>IF($B176&gt;0,VLOOKUP($B176,Nevezés!$A$2:$J$450,8,FALSE),"")</f>
        <v>Tokod</v>
      </c>
      <c r="J176" s="86" t="str">
        <f>IF($B176&gt;0,VLOOKUP($B176,Nevezés!$A$2:$J$450,9,FALSE),"")</f>
        <v>száraz</v>
      </c>
      <c r="K176" s="86" t="str">
        <f>IF($B176&gt;0,VLOOKUP($B176,Nevezés!$A$2:$J$450,10,FALSE),"")</f>
        <v>fehér</v>
      </c>
      <c r="L176" s="87">
        <f>Pontozás6X5!B22</f>
        <v>3</v>
      </c>
      <c r="M176" s="88">
        <f>Pontozás6X5!C22</f>
        <v>16</v>
      </c>
      <c r="N176" s="88">
        <f>Pontozás6X5!D22</f>
        <v>16</v>
      </c>
      <c r="O176" s="88">
        <f>Pontozás6X5!E22</f>
        <v>16.5</v>
      </c>
      <c r="P176" s="88">
        <f>Pontozás6X5!F22</f>
        <v>16.6</v>
      </c>
      <c r="Q176" s="88">
        <f>Pontozás6X5!G22</f>
        <v>16.2</v>
      </c>
      <c r="R176" s="89">
        <f t="shared" si="8"/>
        <v>16.259999999999998</v>
      </c>
      <c r="S176" s="54" t="str">
        <f t="shared" si="9"/>
        <v>Oklevél</v>
      </c>
    </row>
    <row r="177" spans="1:19" ht="12.75">
      <c r="A177" s="84">
        <f t="shared" si="7"/>
        <v>176</v>
      </c>
      <c r="B177" s="84">
        <f>Pontozás6X5!A4</f>
        <v>501</v>
      </c>
      <c r="C177" s="85">
        <f>IF($B177&gt;0,VLOOKUP($B177,Nevezés!$A$2:$J$450,2,FALSE),"")</f>
        <v>15</v>
      </c>
      <c r="D177" s="86" t="str">
        <f>IF($B177&gt;0,VLOOKUP($B177,Nevezés!$A$2:$J$450,3,FALSE),"")</f>
        <v>Vibling Tibor</v>
      </c>
      <c r="E177" s="86" t="str">
        <f>IF($B177&gt;0,VLOOKUP($B177,Nevezés!$A$2:$J$450,4,FALSE),"")</f>
        <v>M.o.</v>
      </c>
      <c r="F177" s="86" t="str">
        <f>IF($B177&gt;0,VLOOKUP($B177,Nevezés!$A$2:$J$450,5,FALSE),"")</f>
        <v>Mogyorósbánya</v>
      </c>
      <c r="G177" s="86" t="str">
        <f>IF($B177&gt;0,VLOOKUP($B177,Nevezés!$A$2:$J$450,6,FALSE),"")</f>
        <v>Furmint+ Hárslevelű</v>
      </c>
      <c r="H177" s="86">
        <f>IF($B177&gt;0,VLOOKUP($B177,Nevezés!$A$2:$J$450,7,FALSE),"")</f>
        <v>2012</v>
      </c>
      <c r="I177" s="86" t="str">
        <f>IF($B177&gt;0,VLOOKUP($B177,Nevezés!$A$2:$J$450,8,FALSE),"")</f>
        <v>Tokaj</v>
      </c>
      <c r="J177" s="86" t="str">
        <f>IF($B177&gt;0,VLOOKUP($B177,Nevezés!$A$2:$J$450,9,FALSE),"")</f>
        <v>száraz</v>
      </c>
      <c r="K177" s="86" t="str">
        <f>IF($B177&gt;0,VLOOKUP($B177,Nevezés!$A$2:$J$450,10,FALSE),"")</f>
        <v>fehér</v>
      </c>
      <c r="L177" s="87">
        <f>Pontozás6X5!B4</f>
        <v>3</v>
      </c>
      <c r="M177" s="88">
        <f>Pontozás6X5!C4</f>
        <v>16</v>
      </c>
      <c r="N177" s="88">
        <f>Pontozás6X5!D4</f>
        <v>16.5</v>
      </c>
      <c r="O177" s="88">
        <f>Pontozás6X5!E4</f>
        <v>16.6</v>
      </c>
      <c r="P177" s="88">
        <f>Pontozás6X5!F4</f>
        <v>16</v>
      </c>
      <c r="Q177" s="88">
        <f>Pontozás6X5!G4</f>
        <v>16</v>
      </c>
      <c r="R177" s="89">
        <f t="shared" si="8"/>
        <v>16.22</v>
      </c>
      <c r="S177" s="54" t="str">
        <f t="shared" si="9"/>
        <v>Oklevél</v>
      </c>
    </row>
    <row r="178" spans="1:19" ht="12.75">
      <c r="A178" s="84">
        <f t="shared" si="7"/>
        <v>177</v>
      </c>
      <c r="B178" s="84">
        <f>Pontozás6X5!A27</f>
        <v>305</v>
      </c>
      <c r="C178" s="85">
        <f>IF($B178&gt;0,VLOOKUP($B178,Nevezés!$A$2:$J$450,2,FALSE),"")</f>
        <v>93</v>
      </c>
      <c r="D178" s="86" t="str">
        <f>IF($B178&gt;0,VLOOKUP($B178,Nevezés!$A$2:$J$450,3,FALSE),"")</f>
        <v>Molnár István</v>
      </c>
      <c r="E178" s="86" t="str">
        <f>IF($B178&gt;0,VLOOKUP($B178,Nevezés!$A$2:$J$450,4,FALSE),"")</f>
        <v>M.o.</v>
      </c>
      <c r="F178" s="86" t="str">
        <f>IF($B178&gt;0,VLOOKUP($B178,Nevezés!$A$2:$J$450,5,FALSE),"")</f>
        <v>Tokod</v>
      </c>
      <c r="G178" s="86" t="str">
        <f>IF($B178&gt;0,VLOOKUP($B178,Nevezés!$A$2:$J$450,6,FALSE),"")</f>
        <v>Vegyes fehér</v>
      </c>
      <c r="H178" s="86">
        <f>IF($B178&gt;0,VLOOKUP($B178,Nevezés!$A$2:$J$450,7,FALSE),"")</f>
        <v>2012</v>
      </c>
      <c r="I178" s="86" t="str">
        <f>IF($B178&gt;0,VLOOKUP($B178,Nevezés!$A$2:$J$450,8,FALSE),"")</f>
        <v>Tokod</v>
      </c>
      <c r="J178" s="86" t="str">
        <f>IF($B178&gt;0,VLOOKUP($B178,Nevezés!$A$2:$J$450,9,FALSE),"")</f>
        <v>száraz</v>
      </c>
      <c r="K178" s="86" t="str">
        <f>IF($B178&gt;0,VLOOKUP($B178,Nevezés!$A$2:$J$450,10,FALSE),"")</f>
        <v>fehér</v>
      </c>
      <c r="L178" s="87">
        <f>Pontozás6X5!B27</f>
        <v>1</v>
      </c>
      <c r="M178" s="88">
        <f>Pontozás6X5!C27</f>
        <v>16</v>
      </c>
      <c r="N178" s="88">
        <f>Pontozás6X5!D27</f>
        <v>16</v>
      </c>
      <c r="O178" s="88">
        <f>Pontozás6X5!E27</f>
        <v>16</v>
      </c>
      <c r="P178" s="88">
        <f>Pontozás6X5!F27</f>
        <v>16.5</v>
      </c>
      <c r="Q178" s="88">
        <f>Pontozás6X5!G27</f>
        <v>16.51</v>
      </c>
      <c r="R178" s="89">
        <f t="shared" si="8"/>
        <v>16.202</v>
      </c>
      <c r="S178" s="54" t="str">
        <f t="shared" si="9"/>
        <v>Oklevél</v>
      </c>
    </row>
    <row r="179" spans="1:19" ht="12.75">
      <c r="A179" s="84">
        <f t="shared" si="7"/>
        <v>178</v>
      </c>
      <c r="B179" s="84">
        <f>Pontozás6X5!A151</f>
        <v>537</v>
      </c>
      <c r="C179" s="85">
        <f>IF($B179&gt;0,VLOOKUP($B179,Nevezés!$A$2:$J$450,2,FALSE),"")</f>
        <v>98</v>
      </c>
      <c r="D179" s="86" t="str">
        <f>IF($B179&gt;0,VLOOKUP($B179,Nevezés!$A$2:$J$450,3,FALSE),"")</f>
        <v>Süveges János</v>
      </c>
      <c r="E179" s="86" t="str">
        <f>IF($B179&gt;0,VLOOKUP($B179,Nevezés!$A$2:$J$450,4,FALSE),"")</f>
        <v>M.o.</v>
      </c>
      <c r="F179" s="86" t="str">
        <f>IF($B179&gt;0,VLOOKUP($B179,Nevezés!$A$2:$J$450,5,FALSE),"")</f>
        <v>Sárisáp</v>
      </c>
      <c r="G179" s="86" t="str">
        <f>IF($B179&gt;0,VLOOKUP($B179,Nevezés!$A$2:$J$450,6,FALSE),"")</f>
        <v>Zweigelt</v>
      </c>
      <c r="H179" s="86">
        <f>IF($B179&gt;0,VLOOKUP($B179,Nevezés!$A$2:$J$450,7,FALSE),"")</f>
        <v>2012</v>
      </c>
      <c r="I179" s="86" t="str">
        <f>IF($B179&gt;0,VLOOKUP($B179,Nevezés!$A$2:$J$450,8,FALSE),"")</f>
        <v>Gyöngyös</v>
      </c>
      <c r="J179" s="86" t="str">
        <f>IF($B179&gt;0,VLOOKUP($B179,Nevezés!$A$2:$J$450,9,FALSE),"")</f>
        <v> száraz</v>
      </c>
      <c r="K179" s="86" t="str">
        <f>IF($B179&gt;0,VLOOKUP($B179,Nevezés!$A$2:$J$450,10,FALSE),"")</f>
        <v>vörös</v>
      </c>
      <c r="L179" s="87">
        <f>Pontozás6X5!B151</f>
        <v>3</v>
      </c>
      <c r="M179" s="88">
        <f>Pontozás6X5!C151</f>
        <v>16</v>
      </c>
      <c r="N179" s="88">
        <f>Pontozás6X5!D151</f>
        <v>16</v>
      </c>
      <c r="O179" s="88">
        <f>Pontozás6X5!E151</f>
        <v>16</v>
      </c>
      <c r="P179" s="88">
        <f>Pontozás6X5!F151</f>
        <v>17</v>
      </c>
      <c r="Q179" s="88">
        <f>Pontozás6X5!G151</f>
        <v>16</v>
      </c>
      <c r="R179" s="89">
        <f t="shared" si="8"/>
        <v>16.2</v>
      </c>
      <c r="S179" s="54" t="str">
        <f t="shared" si="9"/>
        <v>Oklevél</v>
      </c>
    </row>
    <row r="180" spans="1:19" ht="12.75">
      <c r="A180" s="84">
        <f t="shared" si="7"/>
        <v>178</v>
      </c>
      <c r="B180" s="84">
        <f>Pontozás6X5!A137</f>
        <v>327</v>
      </c>
      <c r="C180" s="85">
        <f>IF($B180&gt;0,VLOOKUP($B180,Nevezés!$A$2:$J$450,2,FALSE),"")</f>
        <v>40</v>
      </c>
      <c r="D180" s="86" t="str">
        <f>IF($B180&gt;0,VLOOKUP($B180,Nevezés!$A$2:$J$450,3,FALSE),"")</f>
        <v>Vas Ferenc</v>
      </c>
      <c r="E180" s="86" t="str">
        <f>IF($B180&gt;0,VLOOKUP($B180,Nevezés!$A$2:$J$450,4,FALSE),"")</f>
        <v>M.o.</v>
      </c>
      <c r="F180" s="86" t="str">
        <f>IF($B180&gt;0,VLOOKUP($B180,Nevezés!$A$2:$J$450,5,FALSE),"")</f>
        <v>Sárisáp</v>
      </c>
      <c r="G180" s="86" t="str">
        <f>IF($B180&gt;0,VLOOKUP($B180,Nevezés!$A$2:$J$450,6,FALSE),"")</f>
        <v>Vegyes rose</v>
      </c>
      <c r="H180" s="86">
        <f>IF($B180&gt;0,VLOOKUP($B180,Nevezés!$A$2:$J$450,7,FALSE),"")</f>
        <v>2012</v>
      </c>
      <c r="I180" s="86" t="str">
        <f>IF($B180&gt;0,VLOOKUP($B180,Nevezés!$A$2:$J$450,8,FALSE),"")</f>
        <v>Úny</v>
      </c>
      <c r="J180" s="86" t="str">
        <f>IF($B180&gt;0,VLOOKUP($B180,Nevezés!$A$2:$J$450,9,FALSE),"")</f>
        <v>félszáraz</v>
      </c>
      <c r="K180" s="86" t="str">
        <f>IF($B180&gt;0,VLOOKUP($B180,Nevezés!$A$2:$J$450,10,FALSE),"")</f>
        <v>fehér</v>
      </c>
      <c r="L180" s="87">
        <f>Pontozás6X5!B137</f>
        <v>1</v>
      </c>
      <c r="M180" s="88">
        <f>Pontozás6X5!C137</f>
        <v>16</v>
      </c>
      <c r="N180" s="88">
        <f>Pontozás6X5!D137</f>
        <v>16.5</v>
      </c>
      <c r="O180" s="88">
        <f>Pontozás6X5!E137</f>
        <v>15.9</v>
      </c>
      <c r="P180" s="88">
        <f>Pontozás6X5!F137</f>
        <v>16.2</v>
      </c>
      <c r="Q180" s="88">
        <f>Pontozás6X5!G137</f>
        <v>16.4</v>
      </c>
      <c r="R180" s="89">
        <f t="shared" si="8"/>
        <v>16.2</v>
      </c>
      <c r="S180" s="54" t="str">
        <f t="shared" si="9"/>
        <v>Oklevél</v>
      </c>
    </row>
    <row r="181" spans="1:19" ht="12.75">
      <c r="A181" s="84">
        <f t="shared" si="7"/>
        <v>180</v>
      </c>
      <c r="B181" s="84">
        <f>Pontozás6X5!A47</f>
        <v>611</v>
      </c>
      <c r="C181" s="85">
        <f>IF($B181&gt;0,VLOOKUP($B181,Nevezés!$A$2:$J$450,2,FALSE),"")</f>
        <v>13</v>
      </c>
      <c r="D181" s="86" t="str">
        <f>IF($B181&gt;0,VLOOKUP($B181,Nevezés!$A$2:$J$450,3,FALSE),"")</f>
        <v>Kollár Sándor</v>
      </c>
      <c r="E181" s="86" t="str">
        <f>IF($B181&gt;0,VLOOKUP($B181,Nevezés!$A$2:$J$450,4,FALSE),"")</f>
        <v>M.o.</v>
      </c>
      <c r="F181" s="86" t="str">
        <f>IF($B181&gt;0,VLOOKUP($B181,Nevezés!$A$2:$J$450,5,FALSE),"")</f>
        <v>Sárisáp</v>
      </c>
      <c r="G181" s="86" t="str">
        <f>IF($B181&gt;0,VLOOKUP($B181,Nevezés!$A$2:$J$450,6,FALSE),"")</f>
        <v>Királyleányka</v>
      </c>
      <c r="H181" s="86">
        <f>IF($B181&gt;0,VLOOKUP($B181,Nevezés!$A$2:$J$450,7,FALSE),"")</f>
        <v>2012</v>
      </c>
      <c r="I181" s="86" t="str">
        <f>IF($B181&gt;0,VLOOKUP($B181,Nevezés!$A$2:$J$450,8,FALSE),"")</f>
        <v>Dunaszentmiklós</v>
      </c>
      <c r="J181" s="86" t="str">
        <f>IF($B181&gt;0,VLOOKUP($B181,Nevezés!$A$2:$J$450,9,FALSE),"")</f>
        <v>száraz</v>
      </c>
      <c r="K181" s="86" t="str">
        <f>IF($B181&gt;0,VLOOKUP($B181,Nevezés!$A$2:$J$450,10,FALSE),"")</f>
        <v>fehér</v>
      </c>
      <c r="L181" s="87">
        <f>Pontozás6X5!B47</f>
        <v>4</v>
      </c>
      <c r="M181" s="88">
        <f>Pontozás6X5!C47</f>
        <v>16</v>
      </c>
      <c r="N181" s="88">
        <f>Pontozás6X5!D47</f>
        <v>16</v>
      </c>
      <c r="O181" s="88">
        <f>Pontozás6X5!E47</f>
        <v>16.2</v>
      </c>
      <c r="P181" s="88">
        <f>Pontozás6X5!F47</f>
        <v>16.5</v>
      </c>
      <c r="Q181" s="88">
        <f>Pontozás6X5!G47</f>
        <v>16.1</v>
      </c>
      <c r="R181" s="89">
        <f t="shared" si="8"/>
        <v>16.160000000000004</v>
      </c>
      <c r="S181" s="54" t="str">
        <f t="shared" si="9"/>
        <v>Oklevél</v>
      </c>
    </row>
    <row r="182" spans="1:19" ht="12.75">
      <c r="A182" s="84">
        <f t="shared" si="7"/>
        <v>181</v>
      </c>
      <c r="B182" s="84">
        <f>Pontozás6X5!A185</f>
        <v>639</v>
      </c>
      <c r="C182" s="85">
        <f>IF($B182&gt;0,VLOOKUP($B182,Nevezés!$A$2:$J$450,2,FALSE),"")</f>
        <v>169</v>
      </c>
      <c r="D182" s="86" t="str">
        <f>IF($B182&gt;0,VLOOKUP($B182,Nevezés!$A$2:$J$450,3,FALSE),"")</f>
        <v>Gregor Ferenc</v>
      </c>
      <c r="E182" s="86" t="str">
        <f>IF($B182&gt;0,VLOOKUP($B182,Nevezés!$A$2:$J$450,4,FALSE),"")</f>
        <v>M.o.</v>
      </c>
      <c r="F182" s="86" t="str">
        <f>IF($B182&gt;0,VLOOKUP($B182,Nevezés!$A$2:$J$450,5,FALSE),"")</f>
        <v>Sárisáp</v>
      </c>
      <c r="G182" s="86" t="str">
        <f>IF($B182&gt;0,VLOOKUP($B182,Nevezés!$A$2:$J$450,6,FALSE),"")</f>
        <v>Kékfrankos  zweigelt</v>
      </c>
      <c r="H182" s="86">
        <f>IF($B182&gt;0,VLOOKUP($B182,Nevezés!$A$2:$J$450,7,FALSE),"")</f>
        <v>2012</v>
      </c>
      <c r="I182" s="86" t="str">
        <f>IF($B182&gt;0,VLOOKUP($B182,Nevezés!$A$2:$J$450,8,FALSE),"")</f>
        <v>Gyöngyös</v>
      </c>
      <c r="J182" s="86" t="str">
        <f>IF($B182&gt;0,VLOOKUP($B182,Nevezés!$A$2:$J$450,9,FALSE),"")</f>
        <v>félszáraz</v>
      </c>
      <c r="K182" s="86" t="str">
        <f>IF($B182&gt;0,VLOOKUP($B182,Nevezés!$A$2:$J$450,10,FALSE),"")</f>
        <v> vörös cuvée</v>
      </c>
      <c r="L182" s="87">
        <f>Pontozás6X5!B185</f>
        <v>4</v>
      </c>
      <c r="M182" s="88">
        <f>Pontozás6X5!C185</f>
        <v>16.5</v>
      </c>
      <c r="N182" s="88">
        <f>Pontozás6X5!D185</f>
        <v>16.3</v>
      </c>
      <c r="O182" s="88">
        <f>Pontozás6X5!E185</f>
        <v>15.5</v>
      </c>
      <c r="P182" s="88">
        <f>Pontozás6X5!F185</f>
        <v>16.5</v>
      </c>
      <c r="Q182" s="88">
        <f>Pontozás6X5!G185</f>
        <v>16</v>
      </c>
      <c r="R182" s="89">
        <f t="shared" si="8"/>
        <v>16.16</v>
      </c>
      <c r="S182" s="54" t="str">
        <f t="shared" si="9"/>
        <v>Oklevél</v>
      </c>
    </row>
    <row r="183" spans="1:19" ht="12.75">
      <c r="A183" s="84">
        <f t="shared" si="7"/>
        <v>182</v>
      </c>
      <c r="B183" s="84">
        <f>Pontozás6X5!A204</f>
        <v>741</v>
      </c>
      <c r="C183" s="85">
        <f>IF($B183&gt;0,VLOOKUP($B183,Nevezés!$A$2:$J$450,2,FALSE),"")</f>
        <v>48</v>
      </c>
      <c r="D183" s="86" t="str">
        <f>IF($B183&gt;0,VLOOKUP($B183,Nevezés!$A$2:$J$450,3,FALSE),"")</f>
        <v>Vinklárik László</v>
      </c>
      <c r="E183" s="86" t="str">
        <f>IF($B183&gt;0,VLOOKUP($B183,Nevezés!$A$2:$J$450,4,FALSE),"")</f>
        <v>M.o.</v>
      </c>
      <c r="F183" s="86" t="str">
        <f>IF($B183&gt;0,VLOOKUP($B183,Nevezés!$A$2:$J$450,5,FALSE),"")</f>
        <v>Csolnok</v>
      </c>
      <c r="G183" s="86" t="str">
        <f>IF($B183&gt;0,VLOOKUP($B183,Nevezés!$A$2:$J$450,6,FALSE),"")</f>
        <v>Cabernet sauvignon</v>
      </c>
      <c r="H183" s="86">
        <f>IF($B183&gt;0,VLOOKUP($B183,Nevezés!$A$2:$J$450,7,FALSE),"")</f>
        <v>2012</v>
      </c>
      <c r="I183" s="86" t="str">
        <f>IF($B183&gt;0,VLOOKUP($B183,Nevezés!$A$2:$J$450,8,FALSE),"")</f>
        <v>Gyöngyös</v>
      </c>
      <c r="J183" s="86" t="str">
        <f>IF($B183&gt;0,VLOOKUP($B183,Nevezés!$A$2:$J$450,9,FALSE),"")</f>
        <v>száraz</v>
      </c>
      <c r="K183" s="86" t="str">
        <f>IF($B183&gt;0,VLOOKUP($B183,Nevezés!$A$2:$J$450,10,FALSE),"")</f>
        <v>vörös</v>
      </c>
      <c r="L183" s="87">
        <f>Pontozás6X5!B204</f>
        <v>5</v>
      </c>
      <c r="M183" s="88">
        <f>Pontozás6X5!C204</f>
        <v>15.8</v>
      </c>
      <c r="N183" s="88">
        <f>Pontozás6X5!D204</f>
        <v>16.5</v>
      </c>
      <c r="O183" s="88">
        <f>Pontozás6X5!E204</f>
        <v>16</v>
      </c>
      <c r="P183" s="88">
        <f>Pontozás6X5!F204</f>
        <v>16.4</v>
      </c>
      <c r="Q183" s="88">
        <f>Pontozás6X5!G204</f>
        <v>16</v>
      </c>
      <c r="R183" s="89">
        <f t="shared" si="8"/>
        <v>16.139999999999997</v>
      </c>
      <c r="S183" s="54" t="str">
        <f t="shared" si="9"/>
        <v>Oklevél</v>
      </c>
    </row>
    <row r="184" spans="1:19" ht="12.75">
      <c r="A184" s="84">
        <f t="shared" si="7"/>
        <v>183</v>
      </c>
      <c r="B184" s="84">
        <f>Pontozás6X5!A155</f>
        <v>331</v>
      </c>
      <c r="C184" s="85">
        <f>IF($B184&gt;0,VLOOKUP($B184,Nevezés!$A$2:$J$450,2,FALSE),"")</f>
        <v>87</v>
      </c>
      <c r="D184" s="86" t="str">
        <f>IF($B184&gt;0,VLOOKUP($B184,Nevezés!$A$2:$J$450,3,FALSE),"")</f>
        <v>Czuth János</v>
      </c>
      <c r="E184" s="86" t="str">
        <f>IF($B184&gt;0,VLOOKUP($B184,Nevezés!$A$2:$J$450,4,FALSE),"")</f>
        <v>M.o.</v>
      </c>
      <c r="F184" s="86" t="str">
        <f>IF($B184&gt;0,VLOOKUP($B184,Nevezés!$A$2:$J$450,5,FALSE),"")</f>
        <v>Tokod</v>
      </c>
      <c r="G184" s="86" t="str">
        <f>IF($B184&gt;0,VLOOKUP($B184,Nevezés!$A$2:$J$450,6,FALSE),"")</f>
        <v>Vegyes vörös</v>
      </c>
      <c r="H184" s="86">
        <f>IF($B184&gt;0,VLOOKUP($B184,Nevezés!$A$2:$J$450,7,FALSE),"")</f>
        <v>2012</v>
      </c>
      <c r="I184" s="86" t="str">
        <f>IF($B184&gt;0,VLOOKUP($B184,Nevezés!$A$2:$J$450,8,FALSE),"")</f>
        <v>Tokod</v>
      </c>
      <c r="J184" s="86" t="str">
        <f>IF($B184&gt;0,VLOOKUP($B184,Nevezés!$A$2:$J$450,9,FALSE),"")</f>
        <v>száraz</v>
      </c>
      <c r="K184" s="86" t="str">
        <f>IF($B184&gt;0,VLOOKUP($B184,Nevezés!$A$2:$J$450,10,FALSE),"")</f>
        <v>rose</v>
      </c>
      <c r="L184" s="87">
        <f>Pontozás6X5!B155</f>
        <v>1</v>
      </c>
      <c r="M184" s="88">
        <f>Pontozás6X5!C155</f>
        <v>15.5</v>
      </c>
      <c r="N184" s="88">
        <f>Pontozás6X5!D155</f>
        <v>16.1</v>
      </c>
      <c r="O184" s="88">
        <f>Pontozás6X5!E155</f>
        <v>16.6</v>
      </c>
      <c r="P184" s="88">
        <f>Pontozás6X5!F155</f>
        <v>16.1</v>
      </c>
      <c r="Q184" s="88">
        <f>Pontozás6X5!G155</f>
        <v>16.3</v>
      </c>
      <c r="R184" s="89">
        <f t="shared" si="8"/>
        <v>16.12</v>
      </c>
      <c r="S184" s="54" t="str">
        <f t="shared" si="9"/>
        <v>Oklevél</v>
      </c>
    </row>
    <row r="185" spans="1:19" ht="12.75">
      <c r="A185" s="84">
        <f t="shared" si="7"/>
        <v>184</v>
      </c>
      <c r="B185" s="84">
        <f>Pontozás6X5!A206</f>
        <v>444</v>
      </c>
      <c r="C185" s="85">
        <f>IF($B185&gt;0,VLOOKUP($B185,Nevezés!$A$2:$J$450,2,FALSE),"")</f>
        <v>41</v>
      </c>
      <c r="D185" s="86" t="str">
        <f>IF($B185&gt;0,VLOOKUP($B185,Nevezés!$A$2:$J$450,3,FALSE),"")</f>
        <v>Dieter Eifler</v>
      </c>
      <c r="E185" s="86" t="str">
        <f>IF($B185&gt;0,VLOOKUP($B185,Nevezés!$A$2:$J$450,4,FALSE),"")</f>
        <v>M.o.</v>
      </c>
      <c r="F185" s="86" t="str">
        <f>IF($B185&gt;0,VLOOKUP($B185,Nevezés!$A$2:$J$450,5,FALSE),"")</f>
        <v>Csolnok</v>
      </c>
      <c r="G185" s="86" t="str">
        <f>IF($B185&gt;0,VLOOKUP($B185,Nevezés!$A$2:$J$450,6,FALSE),"")</f>
        <v>Merlot </v>
      </c>
      <c r="H185" s="86">
        <f>IF($B185&gt;0,VLOOKUP($B185,Nevezés!$A$2:$J$450,7,FALSE),"")</f>
        <v>2012</v>
      </c>
      <c r="I185" s="86" t="str">
        <f>IF($B185&gt;0,VLOOKUP($B185,Nevezés!$A$2:$J$450,8,FALSE),"")</f>
        <v>Eger</v>
      </c>
      <c r="J185" s="86" t="str">
        <f>IF($B185&gt;0,VLOOKUP($B185,Nevezés!$A$2:$J$450,9,FALSE),"")</f>
        <v>félédes</v>
      </c>
      <c r="K185" s="86" t="str">
        <f>IF($B185&gt;0,VLOOKUP($B185,Nevezés!$A$2:$J$450,10,FALSE),"")</f>
        <v>vörös</v>
      </c>
      <c r="L185" s="87">
        <f>Pontozás6X5!B206</f>
        <v>3</v>
      </c>
      <c r="M185" s="88">
        <f>Pontozás6X5!C206</f>
        <v>16</v>
      </c>
      <c r="N185" s="88">
        <f>Pontozás6X5!D206</f>
        <v>16</v>
      </c>
      <c r="O185" s="88">
        <f>Pontozás6X5!E206</f>
        <v>16</v>
      </c>
      <c r="P185" s="88">
        <f>Pontozás6X5!F206</f>
        <v>16</v>
      </c>
      <c r="Q185" s="88">
        <f>Pontozás6X5!G206</f>
        <v>16.2</v>
      </c>
      <c r="R185" s="89">
        <f t="shared" si="8"/>
        <v>16.04</v>
      </c>
      <c r="S185" s="54" t="str">
        <f t="shared" si="9"/>
        <v>Oklevél</v>
      </c>
    </row>
    <row r="186" spans="1:19" ht="12.75">
      <c r="A186" s="84">
        <f t="shared" si="7"/>
        <v>185</v>
      </c>
      <c r="B186" s="84">
        <f>Pontozás6X5!A67</f>
        <v>313</v>
      </c>
      <c r="C186" s="85">
        <f>IF($B186&gt;0,VLOOKUP($B186,Nevezés!$A$2:$J$450,2,FALSE),"")</f>
        <v>174</v>
      </c>
      <c r="D186" s="86" t="str">
        <f>IF($B186&gt;0,VLOOKUP($B186,Nevezés!$A$2:$J$450,3,FALSE),"")</f>
        <v>Balogh János</v>
      </c>
      <c r="E186" s="86" t="str">
        <f>IF($B186&gt;0,VLOOKUP($B186,Nevezés!$A$2:$J$450,4,FALSE),"")</f>
        <v>M.o.</v>
      </c>
      <c r="F186" s="86" t="str">
        <f>IF($B186&gt;0,VLOOKUP($B186,Nevezés!$A$2:$J$450,5,FALSE),"")</f>
        <v>Sárisáp</v>
      </c>
      <c r="G186" s="86" t="str">
        <f>IF($B186&gt;0,VLOOKUP($B186,Nevezés!$A$2:$J$450,6,FALSE),"")</f>
        <v>Zöldvelteléni</v>
      </c>
      <c r="H186" s="86">
        <f>IF($B186&gt;0,VLOOKUP($B186,Nevezés!$A$2:$J$450,7,FALSE),"")</f>
        <v>2012</v>
      </c>
      <c r="I186" s="86" t="str">
        <f>IF($B186&gt;0,VLOOKUP($B186,Nevezés!$A$2:$J$450,8,FALSE),"")</f>
        <v>Sárisáp</v>
      </c>
      <c r="J186" s="86" t="str">
        <f>IF($B186&gt;0,VLOOKUP($B186,Nevezés!$A$2:$J$450,9,FALSE),"")</f>
        <v>száraz</v>
      </c>
      <c r="K186" s="86" t="str">
        <f>IF($B186&gt;0,VLOOKUP($B186,Nevezés!$A$2:$J$450,10,FALSE),"")</f>
        <v>fehér</v>
      </c>
      <c r="L186" s="87">
        <f>Pontozás6X5!B67</f>
        <v>1</v>
      </c>
      <c r="M186" s="88">
        <f>Pontozás6X5!C67</f>
        <v>16</v>
      </c>
      <c r="N186" s="88">
        <f>Pontozás6X5!D67</f>
        <v>15.5</v>
      </c>
      <c r="O186" s="88">
        <f>Pontozás6X5!E67</f>
        <v>16.1</v>
      </c>
      <c r="P186" s="88">
        <f>Pontozás6X5!F67</f>
        <v>16</v>
      </c>
      <c r="Q186" s="88">
        <f>Pontozás6X5!G67</f>
        <v>16.5</v>
      </c>
      <c r="R186" s="89">
        <f t="shared" si="8"/>
        <v>16.02</v>
      </c>
      <c r="S186" s="54" t="str">
        <f t="shared" si="9"/>
        <v>Oklevél</v>
      </c>
    </row>
    <row r="187" spans="1:19" ht="12.75">
      <c r="A187" s="84">
        <f t="shared" si="7"/>
        <v>186</v>
      </c>
      <c r="B187" s="84">
        <f>Pontozás6X5!A205</f>
        <v>443</v>
      </c>
      <c r="C187" s="85">
        <f>IF($B187&gt;0,VLOOKUP($B187,Nevezés!$A$2:$J$450,2,FALSE),"")</f>
        <v>225</v>
      </c>
      <c r="D187" s="86" t="str">
        <f>IF($B187&gt;0,VLOOKUP($B187,Nevezés!$A$2:$J$450,3,FALSE),"")</f>
        <v>Dunai László</v>
      </c>
      <c r="E187" s="86" t="str">
        <f>IF($B187&gt;0,VLOOKUP($B187,Nevezés!$A$2:$J$450,4,FALSE),"")</f>
        <v>M.o.</v>
      </c>
      <c r="F187" s="86" t="str">
        <f>IF($B187&gt;0,VLOOKUP($B187,Nevezés!$A$2:$J$450,5,FALSE),"")</f>
        <v>Esztergom</v>
      </c>
      <c r="G187" s="86" t="str">
        <f>IF($B187&gt;0,VLOOKUP($B187,Nevezés!$A$2:$J$450,6,FALSE),"")</f>
        <v>Merlot</v>
      </c>
      <c r="H187" s="86">
        <f>IF($B187&gt;0,VLOOKUP($B187,Nevezés!$A$2:$J$450,7,FALSE),"")</f>
        <v>2012</v>
      </c>
      <c r="I187" s="86" t="str">
        <f>IF($B187&gt;0,VLOOKUP($B187,Nevezés!$A$2:$J$450,8,FALSE),"")</f>
        <v>Esztergom</v>
      </c>
      <c r="J187" s="86" t="str">
        <f>IF($B187&gt;0,VLOOKUP($B187,Nevezés!$A$2:$J$450,9,FALSE),"")</f>
        <v>félszáraz</v>
      </c>
      <c r="K187" s="86" t="str">
        <f>IF($B187&gt;0,VLOOKUP($B187,Nevezés!$A$2:$J$450,10,FALSE),"")</f>
        <v>vörös</v>
      </c>
      <c r="L187" s="87">
        <f>Pontozás6X5!B205</f>
        <v>3</v>
      </c>
      <c r="M187" s="88">
        <f>Pontozás6X5!C205</f>
        <v>16</v>
      </c>
      <c r="N187" s="88">
        <f>Pontozás6X5!D205</f>
        <v>16</v>
      </c>
      <c r="O187" s="88">
        <f>Pontozás6X5!E205</f>
        <v>16</v>
      </c>
      <c r="P187" s="88">
        <f>Pontozás6X5!F205</f>
        <v>16</v>
      </c>
      <c r="Q187" s="88">
        <f>Pontozás6X5!G205</f>
        <v>16</v>
      </c>
      <c r="R187" s="89">
        <f t="shared" si="8"/>
        <v>16</v>
      </c>
      <c r="S187" s="54" t="str">
        <f t="shared" si="9"/>
        <v> </v>
      </c>
    </row>
    <row r="188" spans="1:19" ht="12.75">
      <c r="A188" s="84">
        <f t="shared" si="7"/>
        <v>186</v>
      </c>
      <c r="B188" s="84">
        <f>Pontozás6X5!A164</f>
        <v>634</v>
      </c>
      <c r="C188" s="85">
        <f>IF($B188&gt;0,VLOOKUP($B188,Nevezés!$A$2:$J$450,2,FALSE),"")</f>
        <v>207</v>
      </c>
      <c r="D188" s="86" t="str">
        <f>IF($B188&gt;0,VLOOKUP($B188,Nevezés!$A$2:$J$450,3,FALSE),"")</f>
        <v>Gáll József</v>
      </c>
      <c r="E188" s="86" t="str">
        <f>IF($B188&gt;0,VLOOKUP($B188,Nevezés!$A$2:$J$450,4,FALSE),"")</f>
        <v>M.o.</v>
      </c>
      <c r="F188" s="86" t="str">
        <f>IF($B188&gt;0,VLOOKUP($B188,Nevezés!$A$2:$J$450,5,FALSE),"")</f>
        <v>Piliscsaba</v>
      </c>
      <c r="G188" s="86" t="str">
        <f>IF($B188&gt;0,VLOOKUP($B188,Nevezés!$A$2:$J$450,6,FALSE),"")</f>
        <v>Bakator</v>
      </c>
      <c r="H188" s="86">
        <f>IF($B188&gt;0,VLOOKUP($B188,Nevezés!$A$2:$J$450,7,FALSE),"")</f>
        <v>2012</v>
      </c>
      <c r="I188" s="86" t="str">
        <f>IF($B188&gt;0,VLOOKUP($B188,Nevezés!$A$2:$J$450,8,FALSE),"")</f>
        <v>Piliscsaba</v>
      </c>
      <c r="J188" s="86" t="str">
        <f>IF($B188&gt;0,VLOOKUP($B188,Nevezés!$A$2:$J$450,9,FALSE),"")</f>
        <v>félszáraz</v>
      </c>
      <c r="K188" s="86" t="str">
        <f>IF($B188&gt;0,VLOOKUP($B188,Nevezés!$A$2:$J$450,10,FALSE),"")</f>
        <v>rose</v>
      </c>
      <c r="L188" s="87">
        <f>Pontozás6X5!B164</f>
        <v>4</v>
      </c>
      <c r="M188" s="88">
        <f>Pontozás6X5!C164</f>
        <v>16</v>
      </c>
      <c r="N188" s="88">
        <f>Pontozás6X5!D164</f>
        <v>15</v>
      </c>
      <c r="O188" s="88">
        <f>Pontozás6X5!E164</f>
        <v>16</v>
      </c>
      <c r="P188" s="88">
        <f>Pontozás6X5!F164</f>
        <v>16</v>
      </c>
      <c r="Q188" s="88">
        <f>Pontozás6X5!G164</f>
        <v>17</v>
      </c>
      <c r="R188" s="89">
        <f t="shared" si="8"/>
        <v>16</v>
      </c>
      <c r="S188" s="54" t="str">
        <f t="shared" si="9"/>
        <v> </v>
      </c>
    </row>
    <row r="189" spans="1:19" ht="12.75">
      <c r="A189" s="84">
        <f t="shared" si="7"/>
        <v>186</v>
      </c>
      <c r="B189" s="84">
        <f>Pontozás6X5!A87</f>
        <v>716</v>
      </c>
      <c r="C189" s="85">
        <f>IF($B189&gt;0,VLOOKUP($B189,Nevezés!$A$2:$J$450,2,FALSE),"")</f>
        <v>12</v>
      </c>
      <c r="D189" s="86" t="str">
        <f>IF($B189&gt;0,VLOOKUP($B189,Nevezés!$A$2:$J$450,3,FALSE),"")</f>
        <v>Kollár Sándor</v>
      </c>
      <c r="E189" s="86" t="str">
        <f>IF($B189&gt;0,VLOOKUP($B189,Nevezés!$A$2:$J$450,4,FALSE),"")</f>
        <v>M.o.</v>
      </c>
      <c r="F189" s="86" t="str">
        <f>IF($B189&gt;0,VLOOKUP($B189,Nevezés!$A$2:$J$450,5,FALSE),"")</f>
        <v>Sárisáp</v>
      </c>
      <c r="G189" s="86" t="str">
        <f>IF($B189&gt;0,VLOOKUP($B189,Nevezés!$A$2:$J$450,6,FALSE),"")</f>
        <v>Olaszrizling</v>
      </c>
      <c r="H189" s="86">
        <f>IF($B189&gt;0,VLOOKUP($B189,Nevezés!$A$2:$J$450,7,FALSE),"")</f>
        <v>2012</v>
      </c>
      <c r="I189" s="86" t="str">
        <f>IF($B189&gt;0,VLOOKUP($B189,Nevezés!$A$2:$J$450,8,FALSE),"")</f>
        <v>Dunaszentmiklós</v>
      </c>
      <c r="J189" s="86" t="str">
        <f>IF($B189&gt;0,VLOOKUP($B189,Nevezés!$A$2:$J$450,9,FALSE),"")</f>
        <v>félszáraz</v>
      </c>
      <c r="K189" s="86" t="str">
        <f>IF($B189&gt;0,VLOOKUP($B189,Nevezés!$A$2:$J$450,10,FALSE),"")</f>
        <v>fehér</v>
      </c>
      <c r="L189" s="87">
        <f>Pontozás6X5!B87</f>
        <v>5</v>
      </c>
      <c r="M189" s="88">
        <f>Pontozás6X5!C87</f>
        <v>16</v>
      </c>
      <c r="N189" s="88">
        <f>Pontozás6X5!D87</f>
        <v>15.5</v>
      </c>
      <c r="O189" s="88">
        <f>Pontozás6X5!E87</f>
        <v>16.6</v>
      </c>
      <c r="P189" s="88">
        <f>Pontozás6X5!F87</f>
        <v>16</v>
      </c>
      <c r="Q189" s="88">
        <f>Pontozás6X5!G87</f>
        <v>15.9</v>
      </c>
      <c r="R189" s="89">
        <f t="shared" si="8"/>
        <v>16</v>
      </c>
      <c r="S189" s="54" t="str">
        <f t="shared" si="9"/>
        <v> </v>
      </c>
    </row>
    <row r="190" spans="1:19" ht="12.75">
      <c r="A190" s="84">
        <f t="shared" si="7"/>
        <v>189</v>
      </c>
      <c r="B190" s="84">
        <f>Pontozás6X5!A11</f>
        <v>702</v>
      </c>
      <c r="C190" s="85">
        <f>IF($B190&gt;0,VLOOKUP($B190,Nevezés!$A$2:$J$450,2,FALSE),"")</f>
        <v>118</v>
      </c>
      <c r="D190" s="86" t="str">
        <f>IF($B190&gt;0,VLOOKUP($B190,Nevezés!$A$2:$J$450,3,FALSE),"")</f>
        <v>Wibling József</v>
      </c>
      <c r="E190" s="86" t="str">
        <f>IF($B190&gt;0,VLOOKUP($B190,Nevezés!$A$2:$J$450,4,FALSE),"")</f>
        <v>M.o.</v>
      </c>
      <c r="F190" s="86" t="str">
        <f>IF($B190&gt;0,VLOOKUP($B190,Nevezés!$A$2:$J$450,5,FALSE),"")</f>
        <v>Sárisáp</v>
      </c>
      <c r="G190" s="86" t="str">
        <f>IF($B190&gt;0,VLOOKUP($B190,Nevezés!$A$2:$J$450,6,FALSE),"")</f>
        <v>Vegyes fehér</v>
      </c>
      <c r="H190" s="86">
        <f>IF($B190&gt;0,VLOOKUP($B190,Nevezés!$A$2:$J$450,7,FALSE),"")</f>
        <v>2012</v>
      </c>
      <c r="I190" s="86" t="str">
        <f>IF($B190&gt;0,VLOOKUP($B190,Nevezés!$A$2:$J$450,8,FALSE),"")</f>
        <v>Sárisáp</v>
      </c>
      <c r="J190" s="86" t="str">
        <f>IF($B190&gt;0,VLOOKUP($B190,Nevezés!$A$2:$J$450,9,FALSE),"")</f>
        <v>félszáraz</v>
      </c>
      <c r="K190" s="86" t="str">
        <f>IF($B190&gt;0,VLOOKUP($B190,Nevezés!$A$2:$J$450,10,FALSE),"")</f>
        <v>fehér</v>
      </c>
      <c r="L190" s="87">
        <f>Pontozás6X5!B11</f>
        <v>5</v>
      </c>
      <c r="M190" s="88">
        <f>Pontozás6X5!C11</f>
        <v>15.5</v>
      </c>
      <c r="N190" s="88">
        <f>Pontozás6X5!D11</f>
        <v>16</v>
      </c>
      <c r="O190" s="88">
        <f>Pontozás6X5!E11</f>
        <v>15.9</v>
      </c>
      <c r="P190" s="88">
        <f>Pontozás6X5!F11</f>
        <v>16.5</v>
      </c>
      <c r="Q190" s="88">
        <f>Pontozás6X5!G11</f>
        <v>16</v>
      </c>
      <c r="R190" s="89">
        <f t="shared" si="8"/>
        <v>15.98</v>
      </c>
      <c r="S190" s="54" t="str">
        <f t="shared" si="9"/>
        <v> </v>
      </c>
    </row>
    <row r="191" spans="1:19" ht="12.75">
      <c r="A191" s="84">
        <f t="shared" si="7"/>
        <v>190</v>
      </c>
      <c r="B191" s="84">
        <f>Pontozás6X5!A37</f>
        <v>706</v>
      </c>
      <c r="C191" s="85">
        <f>IF($B191&gt;0,VLOOKUP($B191,Nevezés!$A$2:$J$450,2,FALSE),"")</f>
        <v>35</v>
      </c>
      <c r="D191" s="86" t="str">
        <f>IF($B191&gt;0,VLOOKUP($B191,Nevezés!$A$2:$J$450,3,FALSE),"")</f>
        <v>Gajdosik József</v>
      </c>
      <c r="E191" s="86" t="str">
        <f>IF($B191&gt;0,VLOOKUP($B191,Nevezés!$A$2:$J$450,4,FALSE),"")</f>
        <v>Szlovákia</v>
      </c>
      <c r="F191" s="86" t="str">
        <f>IF($B191&gt;0,VLOOKUP($B191,Nevezés!$A$2:$J$450,5,FALSE),"")</f>
        <v>Csallóköz</v>
      </c>
      <c r="G191" s="86" t="str">
        <f>IF($B191&gt;0,VLOOKUP($B191,Nevezés!$A$2:$J$450,6,FALSE),"")</f>
        <v>Cenin Blanc</v>
      </c>
      <c r="H191" s="86">
        <f>IF($B191&gt;0,VLOOKUP($B191,Nevezés!$A$2:$J$450,7,FALSE),"")</f>
        <v>2012</v>
      </c>
      <c r="I191" s="86" t="str">
        <f>IF($B191&gt;0,VLOOKUP($B191,Nevezés!$A$2:$J$450,8,FALSE),"")</f>
        <v>Csicsó</v>
      </c>
      <c r="J191" s="86" t="str">
        <f>IF($B191&gt;0,VLOOKUP($B191,Nevezés!$A$2:$J$450,9,FALSE),"")</f>
        <v>száraz</v>
      </c>
      <c r="K191" s="86" t="str">
        <f>IF($B191&gt;0,VLOOKUP($B191,Nevezés!$A$2:$J$450,10,FALSE),"")</f>
        <v>fehér</v>
      </c>
      <c r="L191" s="87">
        <f>Pontozás6X5!B37</f>
        <v>5</v>
      </c>
      <c r="M191" s="88">
        <f>Pontozás6X5!C37</f>
        <v>15.8</v>
      </c>
      <c r="N191" s="88">
        <f>Pontozás6X5!D37</f>
        <v>16.5</v>
      </c>
      <c r="O191" s="88">
        <f>Pontozás6X5!E37</f>
        <v>15.5</v>
      </c>
      <c r="P191" s="88">
        <f>Pontozás6X5!F37</f>
        <v>15.5</v>
      </c>
      <c r="Q191" s="88">
        <f>Pontozás6X5!G37</f>
        <v>16</v>
      </c>
      <c r="R191" s="89">
        <f t="shared" si="8"/>
        <v>15.86</v>
      </c>
      <c r="S191" s="54" t="str">
        <f t="shared" si="9"/>
        <v> </v>
      </c>
    </row>
    <row r="192" spans="1:19" ht="12.75">
      <c r="A192" s="84">
        <f t="shared" si="7"/>
        <v>191</v>
      </c>
      <c r="B192" s="84">
        <f>Pontozás6X5!A39</f>
        <v>512</v>
      </c>
      <c r="C192" s="85">
        <f>IF($B192&gt;0,VLOOKUP($B192,Nevezés!$A$2:$J$450,2,FALSE),"")</f>
        <v>146</v>
      </c>
      <c r="D192" s="86" t="str">
        <f>IF($B192&gt;0,VLOOKUP($B192,Nevezés!$A$2:$J$450,3,FALSE),"")</f>
        <v>Koštrna Jaroslav</v>
      </c>
      <c r="E192" s="86" t="str">
        <f>IF($B192&gt;0,VLOOKUP($B192,Nevezés!$A$2:$J$450,4,FALSE),"")</f>
        <v>Szlovákia</v>
      </c>
      <c r="F192" s="86" t="str">
        <f>IF($B192&gt;0,VLOOKUP($B192,Nevezés!$A$2:$J$450,5,FALSE),"")</f>
        <v>Köbölkút</v>
      </c>
      <c r="G192" s="86" t="str">
        <f>IF($B192&gt;0,VLOOKUP($B192,Nevezés!$A$2:$J$450,6,FALSE),"")</f>
        <v>Rajnai rizling</v>
      </c>
      <c r="H192" s="86">
        <f>IF($B192&gt;0,VLOOKUP($B192,Nevezés!$A$2:$J$450,7,FALSE),"")</f>
        <v>2012</v>
      </c>
      <c r="I192" s="86" t="str">
        <f>IF($B192&gt;0,VLOOKUP($B192,Nevezés!$A$2:$J$450,8,FALSE),"")</f>
        <v>Köbölkút</v>
      </c>
      <c r="J192" s="86" t="str">
        <f>IF($B192&gt;0,VLOOKUP($B192,Nevezés!$A$2:$J$450,9,FALSE),"")</f>
        <v>száraz</v>
      </c>
      <c r="K192" s="86" t="str">
        <f>IF($B192&gt;0,VLOOKUP($B192,Nevezés!$A$2:$J$450,10,FALSE),"")</f>
        <v>fehér</v>
      </c>
      <c r="L192" s="87">
        <f>Pontozás6X5!B39</f>
        <v>3</v>
      </c>
      <c r="M192" s="88">
        <f>Pontozás6X5!C39</f>
        <v>16</v>
      </c>
      <c r="N192" s="88">
        <f>Pontozás6X5!D39</f>
        <v>15.5</v>
      </c>
      <c r="O192" s="88">
        <f>Pontozás6X5!E39</f>
        <v>16.2</v>
      </c>
      <c r="P192" s="88">
        <f>Pontozás6X5!F39</f>
        <v>15.5</v>
      </c>
      <c r="Q192" s="88">
        <f>Pontozás6X5!G39</f>
        <v>16</v>
      </c>
      <c r="R192" s="89">
        <f t="shared" si="8"/>
        <v>15.84</v>
      </c>
      <c r="S192" s="54" t="str">
        <f t="shared" si="9"/>
        <v> </v>
      </c>
    </row>
    <row r="193" spans="1:19" ht="12.75">
      <c r="A193" s="84">
        <f t="shared" si="7"/>
        <v>192</v>
      </c>
      <c r="B193" s="84">
        <f>Pontozás6X5!A120</f>
        <v>625</v>
      </c>
      <c r="C193" s="85">
        <f>IF($B193&gt;0,VLOOKUP($B193,Nevezés!$A$2:$J$450,2,FALSE),"")</f>
        <v>99</v>
      </c>
      <c r="D193" s="86" t="str">
        <f>IF($B193&gt;0,VLOOKUP($B193,Nevezés!$A$2:$J$450,3,FALSE),"")</f>
        <v>Süveges János</v>
      </c>
      <c r="E193" s="86" t="str">
        <f>IF($B193&gt;0,VLOOKUP($B193,Nevezés!$A$2:$J$450,4,FALSE),"")</f>
        <v>M.o.</v>
      </c>
      <c r="F193" s="86" t="str">
        <f>IF($B193&gt;0,VLOOKUP($B193,Nevezés!$A$2:$J$450,5,FALSE),"")</f>
        <v>Sárisáp</v>
      </c>
      <c r="G193" s="86" t="str">
        <f>IF($B193&gt;0,VLOOKUP($B193,Nevezés!$A$2:$J$450,6,FALSE),"")</f>
        <v>Chardonnay</v>
      </c>
      <c r="H193" s="86">
        <f>IF($B193&gt;0,VLOOKUP($B193,Nevezés!$A$2:$J$450,7,FALSE),"")</f>
        <v>2012</v>
      </c>
      <c r="I193" s="86" t="str">
        <f>IF($B193&gt;0,VLOOKUP($B193,Nevezés!$A$2:$J$450,8,FALSE),"")</f>
        <v>Dunaszentmiklós</v>
      </c>
      <c r="J193" s="86" t="str">
        <f>IF($B193&gt;0,VLOOKUP($B193,Nevezés!$A$2:$J$450,9,FALSE),"")</f>
        <v>száraz</v>
      </c>
      <c r="K193" s="86" t="str">
        <f>IF($B193&gt;0,VLOOKUP($B193,Nevezés!$A$2:$J$450,10,FALSE),"")</f>
        <v>fehér</v>
      </c>
      <c r="L193" s="87">
        <f>Pontozás6X5!B120</f>
        <v>4</v>
      </c>
      <c r="M193" s="88">
        <f>Pontozás6X5!C120</f>
        <v>16.5</v>
      </c>
      <c r="N193" s="88">
        <f>Pontozás6X5!D120</f>
        <v>15.5</v>
      </c>
      <c r="O193" s="88">
        <f>Pontozás6X5!E120</f>
        <v>16</v>
      </c>
      <c r="P193" s="88">
        <f>Pontozás6X5!F120</f>
        <v>16</v>
      </c>
      <c r="Q193" s="88">
        <f>Pontozás6X5!G120</f>
        <v>15</v>
      </c>
      <c r="R193" s="89">
        <f t="shared" si="8"/>
        <v>15.8</v>
      </c>
      <c r="S193" s="54" t="str">
        <f t="shared" si="9"/>
        <v> </v>
      </c>
    </row>
    <row r="194" spans="1:19" ht="12.75">
      <c r="A194" s="84">
        <f aca="true" t="shared" si="10" ref="A194:A234">RANK(R194,$R$2:$R$234,0)</f>
        <v>192</v>
      </c>
      <c r="B194" s="84">
        <f>Pontozás6X5!A208</f>
        <v>445</v>
      </c>
      <c r="C194" s="85">
        <f>IF($B194&gt;0,VLOOKUP($B194,Nevezés!$A$2:$J$450,2,FALSE),"")</f>
        <v>147</v>
      </c>
      <c r="D194" s="86" t="str">
        <f>IF($B194&gt;0,VLOOKUP($B194,Nevezés!$A$2:$J$450,3,FALSE),"")</f>
        <v>Szőcs Ferenc</v>
      </c>
      <c r="E194" s="86" t="str">
        <f>IF($B194&gt;0,VLOOKUP($B194,Nevezés!$A$2:$J$450,4,FALSE),"")</f>
        <v>Szlovákia</v>
      </c>
      <c r="F194" s="86" t="str">
        <f>IF($B194&gt;0,VLOOKUP($B194,Nevezés!$A$2:$J$450,5,FALSE),"")</f>
        <v>Köbölkút</v>
      </c>
      <c r="G194" s="86" t="str">
        <f>IF($B194&gt;0,VLOOKUP($B194,Nevezés!$A$2:$J$450,6,FALSE),"")</f>
        <v>Merlot</v>
      </c>
      <c r="H194" s="86">
        <f>IF($B194&gt;0,VLOOKUP($B194,Nevezés!$A$2:$J$450,7,FALSE),"")</f>
        <v>2011</v>
      </c>
      <c r="I194" s="86" t="str">
        <f>IF($B194&gt;0,VLOOKUP($B194,Nevezés!$A$2:$J$450,8,FALSE),"")</f>
        <v>Köbölkút</v>
      </c>
      <c r="J194" s="86" t="str">
        <f>IF($B194&gt;0,VLOOKUP($B194,Nevezés!$A$2:$J$450,9,FALSE),"")</f>
        <v>száraz</v>
      </c>
      <c r="K194" s="86" t="str">
        <f>IF($B194&gt;0,VLOOKUP($B194,Nevezés!$A$2:$J$450,10,FALSE),"")</f>
        <v>vörös</v>
      </c>
      <c r="L194" s="87">
        <f>Pontozás6X5!B208</f>
        <v>3</v>
      </c>
      <c r="M194" s="88">
        <f>Pontozás6X5!C208</f>
        <v>16</v>
      </c>
      <c r="N194" s="88">
        <f>Pontozás6X5!D208</f>
        <v>16</v>
      </c>
      <c r="O194" s="88">
        <f>Pontozás6X5!E208</f>
        <v>16</v>
      </c>
      <c r="P194" s="88">
        <f>Pontozás6X5!F208</f>
        <v>15</v>
      </c>
      <c r="Q194" s="88">
        <f>Pontozás6X5!G208</f>
        <v>16</v>
      </c>
      <c r="R194" s="89">
        <f aca="true" t="shared" si="11" ref="R194:R234">AVERAGE(M194:Q194)</f>
        <v>15.8</v>
      </c>
      <c r="S194" s="54" t="str">
        <f t="shared" si="9"/>
        <v> </v>
      </c>
    </row>
    <row r="195" spans="1:19" ht="12.75">
      <c r="A195" s="84">
        <f t="shared" si="10"/>
        <v>192</v>
      </c>
      <c r="B195" s="84">
        <f>Pontozás6X5!A179</f>
        <v>545</v>
      </c>
      <c r="C195" s="85">
        <f>IF($B195&gt;0,VLOOKUP($B195,Nevezés!$A$2:$J$450,2,FALSE),"")</f>
        <v>137</v>
      </c>
      <c r="D195" s="86" t="str">
        <f>IF($B195&gt;0,VLOOKUP($B195,Nevezés!$A$2:$J$450,3,FALSE),"")</f>
        <v>Palik pincészet</v>
      </c>
      <c r="E195" s="86" t="str">
        <f>IF($B195&gt;0,VLOOKUP($B195,Nevezés!$A$2:$J$450,4,FALSE),"")</f>
        <v>Szlovákia</v>
      </c>
      <c r="F195" s="86" t="str">
        <f>IF($B195&gt;0,VLOOKUP($B195,Nevezés!$A$2:$J$450,5,FALSE),"")</f>
        <v>Zseliz</v>
      </c>
      <c r="G195" s="86" t="str">
        <f>IF($B195&gt;0,VLOOKUP($B195,Nevezés!$A$2:$J$450,6,FALSE),"")</f>
        <v>Cabernet sauvignon</v>
      </c>
      <c r="H195" s="86">
        <f>IF($B195&gt;0,VLOOKUP($B195,Nevezés!$A$2:$J$450,7,FALSE),"")</f>
        <v>2011</v>
      </c>
      <c r="I195" s="86" t="str">
        <f>IF($B195&gt;0,VLOOKUP($B195,Nevezés!$A$2:$J$450,8,FALSE),"")</f>
        <v>Nagypeszek</v>
      </c>
      <c r="J195" s="86" t="str">
        <f>IF($B195&gt;0,VLOOKUP($B195,Nevezés!$A$2:$J$450,9,FALSE),"")</f>
        <v>édes</v>
      </c>
      <c r="K195" s="86" t="str">
        <f>IF($B195&gt;0,VLOOKUP($B195,Nevezés!$A$2:$J$450,10,FALSE),"")</f>
        <v>vörös</v>
      </c>
      <c r="L195" s="87">
        <f>Pontozás6X5!B179</f>
        <v>3</v>
      </c>
      <c r="M195" s="88">
        <f>Pontozás6X5!C179</f>
        <v>17</v>
      </c>
      <c r="N195" s="88">
        <f>Pontozás6X5!D179</f>
        <v>16</v>
      </c>
      <c r="O195" s="88">
        <f>Pontozás6X5!E179</f>
        <v>15</v>
      </c>
      <c r="P195" s="88">
        <f>Pontozás6X5!F179</f>
        <v>16</v>
      </c>
      <c r="Q195" s="88">
        <f>Pontozás6X5!G179</f>
        <v>15</v>
      </c>
      <c r="R195" s="89">
        <f t="shared" si="11"/>
        <v>15.8</v>
      </c>
      <c r="S195" s="54" t="str">
        <f t="shared" si="9"/>
        <v> </v>
      </c>
    </row>
    <row r="196" spans="1:19" ht="12.75">
      <c r="A196" s="84">
        <f t="shared" si="10"/>
        <v>195</v>
      </c>
      <c r="B196" s="84">
        <f>Pontozás6X5!A178</f>
        <v>336</v>
      </c>
      <c r="C196" s="85">
        <f>IF($B196&gt;0,VLOOKUP($B196,Nevezés!$A$2:$J$450,2,FALSE),"")</f>
        <v>186</v>
      </c>
      <c r="D196" s="86" t="str">
        <f>IF($B196&gt;0,VLOOKUP($B196,Nevezés!$A$2:$J$450,3,FALSE),"")</f>
        <v>Poszpisek László</v>
      </c>
      <c r="E196" s="86" t="str">
        <f>IF($B196&gt;0,VLOOKUP($B196,Nevezés!$A$2:$J$450,4,FALSE),"")</f>
        <v>M.o.</v>
      </c>
      <c r="F196" s="86" t="str">
        <f>IF($B196&gt;0,VLOOKUP($B196,Nevezés!$A$2:$J$450,5,FALSE),"")</f>
        <v>Mogyorósbánya</v>
      </c>
      <c r="G196" s="86" t="str">
        <f>IF($B196&gt;0,VLOOKUP($B196,Nevezés!$A$2:$J$450,6,FALSE),"")</f>
        <v>Cabernet franc</v>
      </c>
      <c r="H196" s="86">
        <f>IF($B196&gt;0,VLOOKUP($B196,Nevezés!$A$2:$J$450,7,FALSE),"")</f>
        <v>2012</v>
      </c>
      <c r="I196" s="86" t="str">
        <f>IF($B196&gt;0,VLOOKUP($B196,Nevezés!$A$2:$J$450,8,FALSE),"")</f>
        <v>Villány</v>
      </c>
      <c r="J196" s="86" t="str">
        <f>IF($B196&gt;0,VLOOKUP($B196,Nevezés!$A$2:$J$450,9,FALSE),"")</f>
        <v>száraz</v>
      </c>
      <c r="K196" s="86" t="str">
        <f>IF($B196&gt;0,VLOOKUP($B196,Nevezés!$A$2:$J$450,10,FALSE),"")</f>
        <v>vörös</v>
      </c>
      <c r="L196" s="87">
        <f>Pontozás6X5!B178</f>
        <v>1</v>
      </c>
      <c r="M196" s="88">
        <f>Pontozás6X5!C178</f>
        <v>15.5</v>
      </c>
      <c r="N196" s="88">
        <f>Pontozás6X5!D178</f>
        <v>15</v>
      </c>
      <c r="O196" s="88">
        <f>Pontozás6X5!E178</f>
        <v>15.9</v>
      </c>
      <c r="P196" s="88">
        <f>Pontozás6X5!F178</f>
        <v>16</v>
      </c>
      <c r="Q196" s="88">
        <f>Pontozás6X5!G178</f>
        <v>16</v>
      </c>
      <c r="R196" s="89">
        <f t="shared" si="11"/>
        <v>15.680000000000001</v>
      </c>
      <c r="S196" s="54" t="str">
        <f t="shared" si="9"/>
        <v> </v>
      </c>
    </row>
    <row r="197" spans="1:19" ht="12.75">
      <c r="A197" s="84">
        <f t="shared" si="10"/>
        <v>196</v>
      </c>
      <c r="B197" s="84">
        <f>Pontozás6X5!A46</f>
        <v>708</v>
      </c>
      <c r="C197" s="85">
        <f>IF($B197&gt;0,VLOOKUP($B197,Nevezés!$A$2:$J$450,2,FALSE),"")</f>
        <v>228</v>
      </c>
      <c r="D197" s="86" t="str">
        <f>IF($B197&gt;0,VLOOKUP($B197,Nevezés!$A$2:$J$450,3,FALSE),"")</f>
        <v>Ďureška Zoltán</v>
      </c>
      <c r="E197" s="86" t="str">
        <f>IF($B197&gt;0,VLOOKUP($B197,Nevezés!$A$2:$J$450,4,FALSE),"")</f>
        <v>Szlovákia</v>
      </c>
      <c r="F197" s="86" t="str">
        <f>IF($B197&gt;0,VLOOKUP($B197,Nevezés!$A$2:$J$450,5,FALSE),"")</f>
        <v>NemcséNY</v>
      </c>
      <c r="G197" s="86" t="str">
        <f>IF($B197&gt;0,VLOOKUP($B197,Nevezés!$A$2:$J$450,6,FALSE),"")</f>
        <v>Müller thurgau (Rizlingszilváni)</v>
      </c>
      <c r="H197" s="86">
        <f>IF($B197&gt;0,VLOOKUP($B197,Nevezés!$A$2:$J$450,7,FALSE),"")</f>
        <v>2012</v>
      </c>
      <c r="I197" s="86" t="str">
        <f>IF($B197&gt;0,VLOOKUP($B197,Nevezés!$A$2:$J$450,8,FALSE),"")</f>
        <v>Nemcsény</v>
      </c>
      <c r="J197" s="86" t="str">
        <f>IF($B197&gt;0,VLOOKUP($B197,Nevezés!$A$2:$J$450,9,FALSE),"")</f>
        <v>Kabinetne</v>
      </c>
      <c r="K197" s="86" t="str">
        <f>IF($B197&gt;0,VLOOKUP($B197,Nevezés!$A$2:$J$450,10,FALSE),"")</f>
        <v>fehér</v>
      </c>
      <c r="L197" s="87">
        <f>Pontozás6X5!B46</f>
        <v>5</v>
      </c>
      <c r="M197" s="88">
        <f>Pontozás6X5!C46</f>
        <v>15.5</v>
      </c>
      <c r="N197" s="88">
        <f>Pontozás6X5!D46</f>
        <v>15.8</v>
      </c>
      <c r="O197" s="88">
        <f>Pontozás6X5!E46</f>
        <v>15.5</v>
      </c>
      <c r="P197" s="88">
        <f>Pontozás6X5!F46</f>
        <v>15.5</v>
      </c>
      <c r="Q197" s="88">
        <f>Pontozás6X5!G46</f>
        <v>16</v>
      </c>
      <c r="R197" s="89">
        <f t="shared" si="11"/>
        <v>15.66</v>
      </c>
      <c r="S197" s="54" t="str">
        <f t="shared" si="9"/>
        <v> </v>
      </c>
    </row>
    <row r="198" spans="1:19" ht="12.75">
      <c r="A198" s="84">
        <f t="shared" si="10"/>
        <v>197</v>
      </c>
      <c r="B198" s="84">
        <f>Pontozás6X5!A56</f>
        <v>613</v>
      </c>
      <c r="C198" s="85">
        <f>IF($B198&gt;0,VLOOKUP($B198,Nevezés!$A$2:$J$450,2,FALSE),"")</f>
        <v>75</v>
      </c>
      <c r="D198" s="86" t="str">
        <f>IF($B198&gt;0,VLOOKUP($B198,Nevezés!$A$2:$J$450,3,FALSE),"")</f>
        <v>Vrábel Károly</v>
      </c>
      <c r="E198" s="86" t="str">
        <f>IF($B198&gt;0,VLOOKUP($B198,Nevezés!$A$2:$J$450,4,FALSE),"")</f>
        <v>Szlovákia</v>
      </c>
      <c r="F198" s="86" t="str">
        <f>IF($B198&gt;0,VLOOKUP($B198,Nevezés!$A$2:$J$450,5,FALSE),"")</f>
        <v>Farnad</v>
      </c>
      <c r="G198" s="86" t="str">
        <f>IF($B198&gt;0,VLOOKUP($B198,Nevezés!$A$2:$J$450,6,FALSE),"")</f>
        <v>Peszeki Leányka</v>
      </c>
      <c r="H198" s="86">
        <f>IF($B198&gt;0,VLOOKUP($B198,Nevezés!$A$2:$J$450,7,FALSE),"")</f>
        <v>2012</v>
      </c>
      <c r="I198" s="86" t="str">
        <f>IF($B198&gt;0,VLOOKUP($B198,Nevezés!$A$2:$J$450,8,FALSE),"")</f>
        <v>Farnad</v>
      </c>
      <c r="J198" s="86" t="str">
        <f>IF($B198&gt;0,VLOOKUP($B198,Nevezés!$A$2:$J$450,9,FALSE),"")</f>
        <v>száraz</v>
      </c>
      <c r="K198" s="86" t="str">
        <f>IF($B198&gt;0,VLOOKUP($B198,Nevezés!$A$2:$J$450,10,FALSE),"")</f>
        <v>fehér</v>
      </c>
      <c r="L198" s="87">
        <f>Pontozás6X5!B56</f>
        <v>4</v>
      </c>
      <c r="M198" s="88">
        <f>Pontozás6X5!C56</f>
        <v>16</v>
      </c>
      <c r="N198" s="88">
        <f>Pontozás6X5!D56</f>
        <v>17</v>
      </c>
      <c r="O198" s="88">
        <f>Pontozás6X5!E56</f>
        <v>16</v>
      </c>
      <c r="P198" s="88">
        <f>Pontozás6X5!F56</f>
        <v>16.2</v>
      </c>
      <c r="Q198" s="88">
        <f>Pontozás6X5!G56</f>
        <v>13</v>
      </c>
      <c r="R198" s="89">
        <f t="shared" si="11"/>
        <v>15.64</v>
      </c>
      <c r="S198" s="54" t="str">
        <f t="shared" si="9"/>
        <v> </v>
      </c>
    </row>
    <row r="199" spans="1:19" ht="12.75">
      <c r="A199" s="84">
        <f t="shared" si="10"/>
        <v>198</v>
      </c>
      <c r="B199" s="84">
        <f>Pontozás6X5!A122</f>
        <v>725</v>
      </c>
      <c r="C199" s="85">
        <f>IF($B199&gt;0,VLOOKUP($B199,Nevezés!$A$2:$J$450,2,FALSE),"")</f>
        <v>26</v>
      </c>
      <c r="D199" s="86" t="str">
        <f>IF($B199&gt;0,VLOOKUP($B199,Nevezés!$A$2:$J$450,3,FALSE),"")</f>
        <v>Havrancsik Tibor</v>
      </c>
      <c r="E199" s="86" t="str">
        <f>IF($B199&gt;0,VLOOKUP($B199,Nevezés!$A$2:$J$450,4,FALSE),"")</f>
        <v>M.o.</v>
      </c>
      <c r="F199" s="86" t="str">
        <f>IF($B199&gt;0,VLOOKUP($B199,Nevezés!$A$2:$J$450,5,FALSE),"")</f>
        <v>Mogyorósbánya</v>
      </c>
      <c r="G199" s="86" t="str">
        <f>IF($B199&gt;0,VLOOKUP($B199,Nevezés!$A$2:$J$450,6,FALSE),"")</f>
        <v>Chardonnay</v>
      </c>
      <c r="H199" s="86">
        <f>IF($B199&gt;0,VLOOKUP($B199,Nevezés!$A$2:$J$450,7,FALSE),"")</f>
        <v>2012</v>
      </c>
      <c r="I199" s="86" t="str">
        <f>IF($B199&gt;0,VLOOKUP($B199,Nevezés!$A$2:$J$450,8,FALSE),"")</f>
        <v>Egerszólát</v>
      </c>
      <c r="J199" s="86" t="str">
        <f>IF($B199&gt;0,VLOOKUP($B199,Nevezés!$A$2:$J$450,9,FALSE),"")</f>
        <v>félszáraz</v>
      </c>
      <c r="K199" s="86" t="str">
        <f>IF($B199&gt;0,VLOOKUP($B199,Nevezés!$A$2:$J$450,10,FALSE),"")</f>
        <v>fehér</v>
      </c>
      <c r="L199" s="87">
        <f>Pontozás6X5!B122</f>
        <v>5</v>
      </c>
      <c r="M199" s="88">
        <f>Pontozás6X5!C122</f>
        <v>16.5</v>
      </c>
      <c r="N199" s="88">
        <f>Pontozás6X5!D122</f>
        <v>15.5</v>
      </c>
      <c r="O199" s="88">
        <f>Pontozás6X5!E122</f>
        <v>15</v>
      </c>
      <c r="P199" s="88">
        <f>Pontozás6X5!F122</f>
        <v>14.5</v>
      </c>
      <c r="Q199" s="88">
        <f>Pontozás6X5!G122</f>
        <v>16.5</v>
      </c>
      <c r="R199" s="89">
        <f t="shared" si="11"/>
        <v>15.6</v>
      </c>
      <c r="S199" s="54" t="str">
        <f t="shared" si="9"/>
        <v> </v>
      </c>
    </row>
    <row r="200" spans="1:19" ht="12.75">
      <c r="A200" s="84">
        <f t="shared" si="10"/>
        <v>198</v>
      </c>
      <c r="B200" s="84">
        <f>Pontozás6X5!A158</f>
        <v>540</v>
      </c>
      <c r="C200" s="85">
        <f>IF($B200&gt;0,VLOOKUP($B200,Nevezés!$A$2:$J$450,2,FALSE),"")</f>
        <v>205</v>
      </c>
      <c r="D200" s="86" t="str">
        <f>IF($B200&gt;0,VLOOKUP($B200,Nevezés!$A$2:$J$450,3,FALSE),"")</f>
        <v>Áy Albert</v>
      </c>
      <c r="E200" s="86" t="str">
        <f>IF($B200&gt;0,VLOOKUP($B200,Nevezés!$A$2:$J$450,4,FALSE),"")</f>
        <v>M.o.</v>
      </c>
      <c r="F200" s="86" t="str">
        <f>IF($B200&gt;0,VLOOKUP($B200,Nevezés!$A$2:$J$450,5,FALSE),"")</f>
        <v>Piliscsaba</v>
      </c>
      <c r="G200" s="86" t="str">
        <f>IF($B200&gt;0,VLOOKUP($B200,Nevezés!$A$2:$J$450,6,FALSE),"")</f>
        <v>Cabernet sauvignon</v>
      </c>
      <c r="H200" s="86">
        <f>IF($B200&gt;0,VLOOKUP($B200,Nevezés!$A$2:$J$450,7,FALSE),"")</f>
        <v>2011</v>
      </c>
      <c r="I200" s="86" t="str">
        <f>IF($B200&gt;0,VLOOKUP($B200,Nevezés!$A$2:$J$450,8,FALSE),"")</f>
        <v>Nagyréde</v>
      </c>
      <c r="J200" s="86" t="str">
        <f>IF($B200&gt;0,VLOOKUP($B200,Nevezés!$A$2:$J$450,9,FALSE),"")</f>
        <v>száraz</v>
      </c>
      <c r="K200" s="86" t="str">
        <f>IF($B200&gt;0,VLOOKUP($B200,Nevezés!$A$2:$J$450,10,FALSE),"")</f>
        <v>vörös</v>
      </c>
      <c r="L200" s="87">
        <f>Pontozás6X5!B158</f>
        <v>3</v>
      </c>
      <c r="M200" s="88">
        <f>Pontozás6X5!C158</f>
        <v>15</v>
      </c>
      <c r="N200" s="88">
        <f>Pontozás6X5!D158</f>
        <v>16</v>
      </c>
      <c r="O200" s="88">
        <f>Pontozás6X5!E158</f>
        <v>15</v>
      </c>
      <c r="P200" s="88">
        <f>Pontozás6X5!F158</f>
        <v>16</v>
      </c>
      <c r="Q200" s="88">
        <f>Pontozás6X5!G158</f>
        <v>16</v>
      </c>
      <c r="R200" s="89">
        <f t="shared" si="11"/>
        <v>15.6</v>
      </c>
      <c r="S200" s="54" t="str">
        <f t="shared" si="9"/>
        <v> </v>
      </c>
    </row>
    <row r="201" spans="1:19" ht="12.75">
      <c r="A201" s="84">
        <f t="shared" si="10"/>
        <v>198</v>
      </c>
      <c r="B201" s="84">
        <f>Pontozás6X5!A129</f>
        <v>529</v>
      </c>
      <c r="C201" s="85">
        <f>IF($B201&gt;0,VLOOKUP($B201,Nevezés!$A$2:$J$450,2,FALSE),"")</f>
        <v>65</v>
      </c>
      <c r="D201" s="86" t="str">
        <f>IF($B201&gt;0,VLOOKUP($B201,Nevezés!$A$2:$J$450,3,FALSE),"")</f>
        <v>Mülhamer Mihály</v>
      </c>
      <c r="E201" s="86" t="str">
        <f>IF($B201&gt;0,VLOOKUP($B201,Nevezés!$A$2:$J$450,4,FALSE),"")</f>
        <v>M.o.</v>
      </c>
      <c r="F201" s="86" t="str">
        <f>IF($B201&gt;0,VLOOKUP($B201,Nevezés!$A$2:$J$450,5,FALSE),"")</f>
        <v>Sárisáp</v>
      </c>
      <c r="G201" s="86" t="str">
        <f>IF($B201&gt;0,VLOOKUP($B201,Nevezés!$A$2:$J$450,6,FALSE),"")</f>
        <v>Kékfrankos </v>
      </c>
      <c r="H201" s="86">
        <f>IF($B201&gt;0,VLOOKUP($B201,Nevezés!$A$2:$J$450,7,FALSE),"")</f>
        <v>2012</v>
      </c>
      <c r="I201" s="86" t="str">
        <f>IF($B201&gt;0,VLOOKUP($B201,Nevezés!$A$2:$J$450,8,FALSE),"")</f>
        <v>Gyöngyös</v>
      </c>
      <c r="J201" s="86" t="str">
        <f>IF($B201&gt;0,VLOOKUP($B201,Nevezés!$A$2:$J$450,9,FALSE),"")</f>
        <v>félédes</v>
      </c>
      <c r="K201" s="86" t="str">
        <f>IF($B201&gt;0,VLOOKUP($B201,Nevezés!$A$2:$J$450,10,FALSE),"")</f>
        <v>rose</v>
      </c>
      <c r="L201" s="87">
        <f>Pontozás6X5!B129</f>
        <v>3</v>
      </c>
      <c r="M201" s="88">
        <f>Pontozás6X5!C129</f>
        <v>16</v>
      </c>
      <c r="N201" s="88">
        <f>Pontozás6X5!D129</f>
        <v>16</v>
      </c>
      <c r="O201" s="88">
        <f>Pontozás6X5!E129</f>
        <v>16</v>
      </c>
      <c r="P201" s="88">
        <f>Pontozás6X5!F129</f>
        <v>15</v>
      </c>
      <c r="Q201" s="88">
        <f>Pontozás6X5!G129</f>
        <v>15</v>
      </c>
      <c r="R201" s="89">
        <f t="shared" si="11"/>
        <v>15.6</v>
      </c>
      <c r="S201" s="54" t="str">
        <f t="shared" si="9"/>
        <v> </v>
      </c>
    </row>
    <row r="202" spans="1:19" ht="12.75">
      <c r="A202" s="84">
        <f t="shared" si="10"/>
        <v>201</v>
      </c>
      <c r="B202" s="84">
        <f>Pontozás6X5!A104</f>
        <v>721</v>
      </c>
      <c r="C202" s="85">
        <f>IF($B202&gt;0,VLOOKUP($B202,Nevezés!$A$2:$J$450,2,FALSE),"")</f>
        <v>82</v>
      </c>
      <c r="D202" s="86" t="str">
        <f>IF($B202&gt;0,VLOOKUP($B202,Nevezés!$A$2:$J$450,3,FALSE),"")</f>
        <v>Streda Károly</v>
      </c>
      <c r="E202" s="86" t="str">
        <f>IF($B202&gt;0,VLOOKUP($B202,Nevezés!$A$2:$J$450,4,FALSE),"")</f>
        <v>Szlovákia</v>
      </c>
      <c r="F202" s="86" t="str">
        <f>IF($B202&gt;0,VLOOKUP($B202,Nevezés!$A$2:$J$450,5,FALSE),"")</f>
        <v>Farnad</v>
      </c>
      <c r="G202" s="86" t="str">
        <f>IF($B202&gt;0,VLOOKUP($B202,Nevezés!$A$2:$J$450,6,FALSE),"")</f>
        <v>Chardonnay</v>
      </c>
      <c r="H202" s="86">
        <f>IF($B202&gt;0,VLOOKUP($B202,Nevezés!$A$2:$J$450,7,FALSE),"")</f>
        <v>2012</v>
      </c>
      <c r="I202" s="86" t="str">
        <f>IF($B202&gt;0,VLOOKUP($B202,Nevezés!$A$2:$J$450,8,FALSE),"")</f>
        <v>Farnad</v>
      </c>
      <c r="J202" s="86" t="str">
        <f>IF($B202&gt;0,VLOOKUP($B202,Nevezés!$A$2:$J$450,9,FALSE),"")</f>
        <v>száraz</v>
      </c>
      <c r="K202" s="86" t="str">
        <f>IF($B202&gt;0,VLOOKUP($B202,Nevezés!$A$2:$J$450,10,FALSE),"")</f>
        <v>fehér</v>
      </c>
      <c r="L202" s="87">
        <f>Pontozás6X5!B104</f>
        <v>5</v>
      </c>
      <c r="M202" s="88">
        <f>Pontozás6X5!C104</f>
        <v>15.9</v>
      </c>
      <c r="N202" s="88">
        <f>Pontozás6X5!D104</f>
        <v>15.5</v>
      </c>
      <c r="O202" s="88">
        <f>Pontozás6X5!E104</f>
        <v>16.4</v>
      </c>
      <c r="P202" s="88">
        <f>Pontozás6X5!F104</f>
        <v>15</v>
      </c>
      <c r="Q202" s="88">
        <f>Pontozás6X5!G104</f>
        <v>15</v>
      </c>
      <c r="R202" s="89">
        <f t="shared" si="11"/>
        <v>15.559999999999999</v>
      </c>
      <c r="S202" s="54" t="str">
        <f t="shared" si="9"/>
        <v> </v>
      </c>
    </row>
    <row r="203" spans="1:19" ht="12.75">
      <c r="A203" s="84">
        <f t="shared" si="10"/>
        <v>202</v>
      </c>
      <c r="B203" s="84">
        <f>Pontozás6X5!A24</f>
        <v>404</v>
      </c>
      <c r="C203" s="85">
        <f>IF($B203&gt;0,VLOOKUP($B203,Nevezés!$A$2:$J$450,2,FALSE),"")</f>
        <v>90</v>
      </c>
      <c r="D203" s="86" t="str">
        <f>IF($B203&gt;0,VLOOKUP($B203,Nevezés!$A$2:$J$450,3,FALSE),"")</f>
        <v>Czuth Péter</v>
      </c>
      <c r="E203" s="86" t="str">
        <f>IF($B203&gt;0,VLOOKUP($B203,Nevezés!$A$2:$J$450,4,FALSE),"")</f>
        <v>M.o.</v>
      </c>
      <c r="F203" s="86" t="str">
        <f>IF($B203&gt;0,VLOOKUP($B203,Nevezés!$A$2:$J$450,5,FALSE),"")</f>
        <v>Tokod</v>
      </c>
      <c r="G203" s="86" t="str">
        <f>IF($B203&gt;0,VLOOKUP($B203,Nevezés!$A$2:$J$450,6,FALSE),"")</f>
        <v>vegyes fehér</v>
      </c>
      <c r="H203" s="86">
        <f>IF($B203&gt;0,VLOOKUP($B203,Nevezés!$A$2:$J$450,7,FALSE),"")</f>
        <v>2012</v>
      </c>
      <c r="I203" s="86" t="str">
        <f>IF($B203&gt;0,VLOOKUP($B203,Nevezés!$A$2:$J$450,8,FALSE),"")</f>
        <v>Tokod</v>
      </c>
      <c r="J203" s="86" t="str">
        <f>IF($B203&gt;0,VLOOKUP($B203,Nevezés!$A$2:$J$450,9,FALSE),"")</f>
        <v>száraz</v>
      </c>
      <c r="K203" s="86" t="str">
        <f>IF($B203&gt;0,VLOOKUP($B203,Nevezés!$A$2:$J$450,10,FALSE),"")</f>
        <v>fehér</v>
      </c>
      <c r="L203" s="87">
        <f>Pontozás6X5!B24</f>
        <v>2</v>
      </c>
      <c r="M203" s="88">
        <f>Pontozás6X5!C24</f>
        <v>15.2</v>
      </c>
      <c r="N203" s="88">
        <f>Pontozás6X5!D24</f>
        <v>15.8</v>
      </c>
      <c r="O203" s="88">
        <f>Pontozás6X5!E24</f>
        <v>15</v>
      </c>
      <c r="P203" s="88">
        <f>Pontozás6X5!F24</f>
        <v>15.6</v>
      </c>
      <c r="Q203" s="88">
        <f>Pontozás6X5!G24</f>
        <v>15.9</v>
      </c>
      <c r="R203" s="89">
        <f t="shared" si="11"/>
        <v>15.5</v>
      </c>
      <c r="S203" s="54" t="str">
        <f t="shared" si="9"/>
        <v> </v>
      </c>
    </row>
    <row r="204" spans="1:19" ht="12.75">
      <c r="A204" s="84">
        <f t="shared" si="10"/>
        <v>203</v>
      </c>
      <c r="B204" s="84">
        <f>Pontozás6X5!A232</f>
        <v>438</v>
      </c>
      <c r="C204" s="85">
        <f>IF($B204&gt;0,VLOOKUP($B204,Nevezés!$A$2:$J$450,2,FALSE),"")</f>
        <v>39</v>
      </c>
      <c r="D204" s="86" t="str">
        <f>IF($B204&gt;0,VLOOKUP($B204,Nevezés!$A$2:$J$450,3,FALSE),"")</f>
        <v>Gajdosik József</v>
      </c>
      <c r="E204" s="86" t="str">
        <f>IF($B204&gt;0,VLOOKUP($B204,Nevezés!$A$2:$J$450,4,FALSE),"")</f>
        <v>Szlovákia</v>
      </c>
      <c r="F204" s="86" t="str">
        <f>IF($B204&gt;0,VLOOKUP($B204,Nevezés!$A$2:$J$450,5,FALSE),"")</f>
        <v>Csallóköz</v>
      </c>
      <c r="G204" s="86" t="str">
        <f>IF($B204&gt;0,VLOOKUP($B204,Nevezés!$A$2:$J$450,6,FALSE),"")</f>
        <v>Pinot Noir</v>
      </c>
      <c r="H204" s="86">
        <f>IF($B204&gt;0,VLOOKUP($B204,Nevezés!$A$2:$J$450,7,FALSE),"")</f>
        <v>2012</v>
      </c>
      <c r="I204" s="86" t="str">
        <f>IF($B204&gt;0,VLOOKUP($B204,Nevezés!$A$2:$J$450,8,FALSE),"")</f>
        <v>Csicsó</v>
      </c>
      <c r="J204" s="86" t="str">
        <f>IF($B204&gt;0,VLOOKUP($B204,Nevezés!$A$2:$J$450,9,FALSE),"")</f>
        <v>száraz</v>
      </c>
      <c r="K204" s="86" t="str">
        <f>IF($B204&gt;0,VLOOKUP($B204,Nevezés!$A$2:$J$450,10,FALSE),"")</f>
        <v>Vörös</v>
      </c>
      <c r="L204" s="87">
        <f>Pontozás6X5!B232</f>
        <v>2</v>
      </c>
      <c r="M204" s="88">
        <f>Pontozás6X5!C232</f>
        <v>15</v>
      </c>
      <c r="N204" s="88">
        <f>Pontozás6X5!D232</f>
        <v>15</v>
      </c>
      <c r="O204" s="88">
        <f>Pontozás6X5!E232</f>
        <v>16</v>
      </c>
      <c r="P204" s="88">
        <f>Pontozás6X5!F232</f>
        <v>15.5</v>
      </c>
      <c r="Q204" s="88">
        <f>Pontozás6X5!G232</f>
        <v>15.8</v>
      </c>
      <c r="R204" s="89">
        <f t="shared" si="11"/>
        <v>15.459999999999999</v>
      </c>
      <c r="S204" s="54" t="str">
        <f aca="true" t="shared" si="12" ref="S204:S234">IF(R204&gt;=19.51,"Nagy arany",IF(R204&gt;=18.51,"Arany",IF(R204&gt;=17.51,"Ezüst",IF(R204&gt;=16.51,"Bronz",IF(R204&gt;=16.01,"Oklevél"," ")))))</f>
        <v> </v>
      </c>
    </row>
    <row r="205" spans="1:19" ht="12.75">
      <c r="A205" s="84">
        <f t="shared" si="10"/>
        <v>203</v>
      </c>
      <c r="B205" s="84">
        <f>Pontozás6X5!A70</f>
        <v>314</v>
      </c>
      <c r="C205" s="85">
        <f>IF($B205&gt;0,VLOOKUP($B205,Nevezés!$A$2:$J$450,2,FALSE),"")</f>
        <v>155</v>
      </c>
      <c r="D205" s="86" t="str">
        <f>IF($B205&gt;0,VLOOKUP($B205,Nevezés!$A$2:$J$450,3,FALSE),"")</f>
        <v>Mikóczi Alojz</v>
      </c>
      <c r="E205" s="86" t="str">
        <f>IF($B205&gt;0,VLOOKUP($B205,Nevezés!$A$2:$J$450,4,FALSE),"")</f>
        <v>Szlovákia</v>
      </c>
      <c r="F205" s="86" t="str">
        <f>IF($B205&gt;0,VLOOKUP($B205,Nevezés!$A$2:$J$450,5,FALSE),"")</f>
        <v>Ebed</v>
      </c>
      <c r="G205" s="86" t="str">
        <f>IF($B205&gt;0,VLOOKUP($B205,Nevezés!$A$2:$J$450,6,FALSE),"")</f>
        <v>Zöldvelteléni</v>
      </c>
      <c r="H205" s="86">
        <f>IF($B205&gt;0,VLOOKUP($B205,Nevezés!$A$2:$J$450,7,FALSE),"")</f>
        <v>2012</v>
      </c>
      <c r="I205" s="86" t="str">
        <f>IF($B205&gt;0,VLOOKUP($B205,Nevezés!$A$2:$J$450,8,FALSE),"")</f>
        <v>Ebed</v>
      </c>
      <c r="J205" s="86" t="str">
        <f>IF($B205&gt;0,VLOOKUP($B205,Nevezés!$A$2:$J$450,9,FALSE),"")</f>
        <v>száraz</v>
      </c>
      <c r="K205" s="86" t="str">
        <f>IF($B205&gt;0,VLOOKUP($B205,Nevezés!$A$2:$J$450,10,FALSE),"")</f>
        <v>fehér</v>
      </c>
      <c r="L205" s="87">
        <f>Pontozás6X5!B70</f>
        <v>1</v>
      </c>
      <c r="M205" s="88">
        <f>Pontozás6X5!C70</f>
        <v>15</v>
      </c>
      <c r="N205" s="88">
        <f>Pontozás6X5!D70</f>
        <v>15</v>
      </c>
      <c r="O205" s="88">
        <f>Pontozás6X5!E70</f>
        <v>15.5</v>
      </c>
      <c r="P205" s="88">
        <f>Pontozás6X5!F70</f>
        <v>15.5</v>
      </c>
      <c r="Q205" s="88">
        <f>Pontozás6X5!G70</f>
        <v>16.3</v>
      </c>
      <c r="R205" s="89">
        <f t="shared" si="11"/>
        <v>15.459999999999999</v>
      </c>
      <c r="S205" s="54" t="str">
        <f t="shared" si="12"/>
        <v> </v>
      </c>
    </row>
    <row r="206" spans="1:19" ht="12.75">
      <c r="A206" s="84">
        <f t="shared" si="10"/>
        <v>205</v>
      </c>
      <c r="B206" s="84">
        <f>Pontozás6X5!A66</f>
        <v>521</v>
      </c>
      <c r="C206" s="85">
        <f>IF($B206&gt;0,VLOOKUP($B206,Nevezés!$A$2:$J$450,2,FALSE),"")</f>
        <v>61</v>
      </c>
      <c r="D206" s="86" t="str">
        <f>IF($B206&gt;0,VLOOKUP($B206,Nevezés!$A$2:$J$450,3,FALSE),"")</f>
        <v>Bordi Sándor</v>
      </c>
      <c r="E206" s="86" t="str">
        <f>IF($B206&gt;0,VLOOKUP($B206,Nevezés!$A$2:$J$450,4,FALSE),"")</f>
        <v>M.o.</v>
      </c>
      <c r="F206" s="86" t="str">
        <f>IF($B206&gt;0,VLOOKUP($B206,Nevezés!$A$2:$J$450,5,FALSE),"")</f>
        <v>Csolnok</v>
      </c>
      <c r="G206" s="86" t="str">
        <f>IF($B206&gt;0,VLOOKUP($B206,Nevezés!$A$2:$J$450,6,FALSE),"")</f>
        <v>Szürkebarát</v>
      </c>
      <c r="H206" s="86">
        <f>IF($B206&gt;0,VLOOKUP($B206,Nevezés!$A$2:$J$450,7,FALSE),"")</f>
        <v>2012</v>
      </c>
      <c r="I206" s="86" t="str">
        <f>IF($B206&gt;0,VLOOKUP($B206,Nevezés!$A$2:$J$450,8,FALSE),"")</f>
        <v>Dunaszentmiklós</v>
      </c>
      <c r="J206" s="86" t="str">
        <f>IF($B206&gt;0,VLOOKUP($B206,Nevezés!$A$2:$J$450,9,FALSE),"")</f>
        <v>félédes</v>
      </c>
      <c r="K206" s="86" t="str">
        <f>IF($B206&gt;0,VLOOKUP($B206,Nevezés!$A$2:$J$450,10,FALSE),"")</f>
        <v>fehér</v>
      </c>
      <c r="L206" s="87">
        <f>Pontozás6X5!B66</f>
        <v>3</v>
      </c>
      <c r="M206" s="88">
        <f>Pontozás6X5!C66</f>
        <v>15</v>
      </c>
      <c r="N206" s="88">
        <f>Pontozás6X5!D66</f>
        <v>16.2</v>
      </c>
      <c r="O206" s="88">
        <f>Pontozás6X5!E66</f>
        <v>14</v>
      </c>
      <c r="P206" s="88">
        <f>Pontozás6X5!F66</f>
        <v>16</v>
      </c>
      <c r="Q206" s="88">
        <f>Pontozás6X5!G66</f>
        <v>16</v>
      </c>
      <c r="R206" s="89">
        <f t="shared" si="11"/>
        <v>15.440000000000001</v>
      </c>
      <c r="S206" s="54" t="str">
        <f t="shared" si="12"/>
        <v> </v>
      </c>
    </row>
    <row r="207" spans="1:19" ht="12.75">
      <c r="A207" s="84">
        <f t="shared" si="10"/>
        <v>205</v>
      </c>
      <c r="B207" s="84">
        <f>Pontozás6X5!A51</f>
        <v>709</v>
      </c>
      <c r="C207" s="85">
        <f>IF($B207&gt;0,VLOOKUP($B207,Nevezés!$A$2:$J$450,2,FALSE),"")</f>
        <v>33</v>
      </c>
      <c r="D207" s="86" t="str">
        <f>IF($B207&gt;0,VLOOKUP($B207,Nevezés!$A$2:$J$450,3,FALSE),"")</f>
        <v>Gajdosik József</v>
      </c>
      <c r="E207" s="86" t="str">
        <f>IF($B207&gt;0,VLOOKUP($B207,Nevezés!$A$2:$J$450,4,FALSE),"")</f>
        <v>Szlovákia</v>
      </c>
      <c r="F207" s="86" t="str">
        <f>IF($B207&gt;0,VLOOKUP($B207,Nevezés!$A$2:$J$450,5,FALSE),"")</f>
        <v>Csallóköz</v>
      </c>
      <c r="G207" s="86" t="str">
        <f>IF($B207&gt;0,VLOOKUP($B207,Nevezés!$A$2:$J$450,6,FALSE),"")</f>
        <v>Olaszrizling</v>
      </c>
      <c r="H207" s="86">
        <f>IF($B207&gt;0,VLOOKUP($B207,Nevezés!$A$2:$J$450,7,FALSE),"")</f>
        <v>2012</v>
      </c>
      <c r="I207" s="86" t="str">
        <f>IF($B207&gt;0,VLOOKUP($B207,Nevezés!$A$2:$J$450,8,FALSE),"")</f>
        <v>Csicsó</v>
      </c>
      <c r="J207" s="86" t="str">
        <f>IF($B207&gt;0,VLOOKUP($B207,Nevezés!$A$2:$J$450,9,FALSE),"")</f>
        <v>száraz</v>
      </c>
      <c r="K207" s="86" t="str">
        <f>IF($B207&gt;0,VLOOKUP($B207,Nevezés!$A$2:$J$450,10,FALSE),"")</f>
        <v>fehér</v>
      </c>
      <c r="L207" s="87">
        <f>Pontozás6X5!B51</f>
        <v>5</v>
      </c>
      <c r="M207" s="88">
        <f>Pontozás6X5!C51</f>
        <v>15.5</v>
      </c>
      <c r="N207" s="88">
        <f>Pontozás6X5!D51</f>
        <v>15.9</v>
      </c>
      <c r="O207" s="88">
        <f>Pontozás6X5!E51</f>
        <v>15.5</v>
      </c>
      <c r="P207" s="88">
        <f>Pontozás6X5!F51</f>
        <v>15.3</v>
      </c>
      <c r="Q207" s="88">
        <f>Pontozás6X5!G51</f>
        <v>15</v>
      </c>
      <c r="R207" s="89">
        <f t="shared" si="11"/>
        <v>15.440000000000001</v>
      </c>
      <c r="S207" s="54" t="str">
        <f t="shared" si="12"/>
        <v> </v>
      </c>
    </row>
    <row r="208" spans="1:19" ht="12.75">
      <c r="A208" s="84">
        <f t="shared" si="10"/>
        <v>207</v>
      </c>
      <c r="B208" s="84">
        <f>Pontozás6X5!A221</f>
        <v>345</v>
      </c>
      <c r="C208" s="85">
        <f>IF($B208&gt;0,VLOOKUP($B208,Nevezés!$A$2:$J$450,2,FALSE),"")</f>
        <v>197</v>
      </c>
      <c r="D208" s="86" t="str">
        <f>IF($B208&gt;0,VLOOKUP($B208,Nevezés!$A$2:$J$450,3,FALSE),"")</f>
        <v>Kis Csaba</v>
      </c>
      <c r="E208" s="86" t="str">
        <f>IF($B208&gt;0,VLOOKUP($B208,Nevezés!$A$2:$J$450,4,FALSE),"")</f>
        <v>M.o.</v>
      </c>
      <c r="F208" s="86" t="str">
        <f>IF($B208&gt;0,VLOOKUP($B208,Nevezés!$A$2:$J$450,5,FALSE),"")</f>
        <v>Piliscsaba</v>
      </c>
      <c r="G208" s="86" t="str">
        <f>IF($B208&gt;0,VLOOKUP($B208,Nevezés!$A$2:$J$450,6,FALSE),"")</f>
        <v>Cabernet sauvignon</v>
      </c>
      <c r="H208" s="86">
        <f>IF($B208&gt;0,VLOOKUP($B208,Nevezés!$A$2:$J$450,7,FALSE),"")</f>
        <v>2011</v>
      </c>
      <c r="I208" s="86" t="str">
        <f>IF($B208&gt;0,VLOOKUP($B208,Nevezés!$A$2:$J$450,8,FALSE),"")</f>
        <v>Markaz</v>
      </c>
      <c r="J208" s="86" t="str">
        <f>IF($B208&gt;0,VLOOKUP($B208,Nevezés!$A$2:$J$450,9,FALSE),"")</f>
        <v>száraz</v>
      </c>
      <c r="K208" s="86" t="str">
        <f>IF($B208&gt;0,VLOOKUP($B208,Nevezés!$A$2:$J$450,10,FALSE),"")</f>
        <v>vörös</v>
      </c>
      <c r="L208" s="87">
        <f>Pontozás6X5!B221</f>
        <v>1</v>
      </c>
      <c r="M208" s="88">
        <f>Pontozás6X5!C221</f>
        <v>15</v>
      </c>
      <c r="N208" s="88">
        <f>Pontozás6X5!D221</f>
        <v>16.1</v>
      </c>
      <c r="O208" s="88">
        <f>Pontozás6X5!E221</f>
        <v>16</v>
      </c>
      <c r="P208" s="88">
        <f>Pontozás6X5!F221</f>
        <v>15</v>
      </c>
      <c r="Q208" s="88">
        <f>Pontozás6X5!G221</f>
        <v>15</v>
      </c>
      <c r="R208" s="89">
        <f t="shared" si="11"/>
        <v>15.419999999999998</v>
      </c>
      <c r="S208" s="54" t="str">
        <f t="shared" si="12"/>
        <v> </v>
      </c>
    </row>
    <row r="209" spans="1:19" ht="12.75">
      <c r="A209" s="84">
        <f t="shared" si="10"/>
        <v>208</v>
      </c>
      <c r="B209" s="84">
        <f>Pontozás6X5!A97</f>
        <v>622</v>
      </c>
      <c r="C209" s="85">
        <f>IF($B209&gt;0,VLOOKUP($B209,Nevezés!$A$2:$J$450,2,FALSE),"")</f>
        <v>45</v>
      </c>
      <c r="D209" s="86" t="str">
        <f>IF($B209&gt;0,VLOOKUP($B209,Nevezés!$A$2:$J$450,3,FALSE),"")</f>
        <v>Vinklárik László</v>
      </c>
      <c r="E209" s="86" t="str">
        <f>IF($B209&gt;0,VLOOKUP($B209,Nevezés!$A$2:$J$450,4,FALSE),"")</f>
        <v>M.o.</v>
      </c>
      <c r="F209" s="86" t="str">
        <f>IF($B209&gt;0,VLOOKUP($B209,Nevezés!$A$2:$J$450,5,FALSE),"")</f>
        <v>Csolnok</v>
      </c>
      <c r="G209" s="86" t="str">
        <f>IF($B209&gt;0,VLOOKUP($B209,Nevezés!$A$2:$J$450,6,FALSE),"")</f>
        <v>Chardonnay</v>
      </c>
      <c r="H209" s="86">
        <f>IF($B209&gt;0,VLOOKUP($B209,Nevezés!$A$2:$J$450,7,FALSE),"")</f>
        <v>2012</v>
      </c>
      <c r="I209" s="86" t="str">
        <f>IF($B209&gt;0,VLOOKUP($B209,Nevezés!$A$2:$J$450,8,FALSE),"")</f>
        <v>Gyöngyös</v>
      </c>
      <c r="J209" s="86" t="str">
        <f>IF($B209&gt;0,VLOOKUP($B209,Nevezés!$A$2:$J$450,9,FALSE),"")</f>
        <v>száraz</v>
      </c>
      <c r="K209" s="86" t="str">
        <f>IF($B209&gt;0,VLOOKUP($B209,Nevezés!$A$2:$J$450,10,FALSE),"")</f>
        <v>fehér</v>
      </c>
      <c r="L209" s="87">
        <f>Pontozás6X5!B97</f>
        <v>4</v>
      </c>
      <c r="M209" s="88">
        <f>Pontozás6X5!C97</f>
        <v>14</v>
      </c>
      <c r="N209" s="88">
        <f>Pontozás6X5!D97</f>
        <v>15</v>
      </c>
      <c r="O209" s="88">
        <f>Pontozás6X5!E97</f>
        <v>15.5</v>
      </c>
      <c r="P209" s="88">
        <f>Pontozás6X5!F97</f>
        <v>16</v>
      </c>
      <c r="Q209" s="88">
        <f>Pontozás6X5!G97</f>
        <v>16.5</v>
      </c>
      <c r="R209" s="89">
        <f t="shared" si="11"/>
        <v>15.4</v>
      </c>
      <c r="S209" s="54" t="str">
        <f t="shared" si="12"/>
        <v> </v>
      </c>
    </row>
    <row r="210" spans="1:19" ht="12.75">
      <c r="A210" s="84">
        <f t="shared" si="10"/>
        <v>208</v>
      </c>
      <c r="B210" s="84">
        <f>Pontozás6X5!A147</f>
        <v>329</v>
      </c>
      <c r="C210" s="85">
        <f>IF($B210&gt;0,VLOOKUP($B210,Nevezés!$A$2:$J$450,2,FALSE),"")</f>
        <v>91</v>
      </c>
      <c r="D210" s="86" t="str">
        <f>IF($B210&gt;0,VLOOKUP($B210,Nevezés!$A$2:$J$450,3,FALSE),"")</f>
        <v>Czuth Péter</v>
      </c>
      <c r="E210" s="86" t="str">
        <f>IF($B210&gt;0,VLOOKUP($B210,Nevezés!$A$2:$J$450,4,FALSE),"")</f>
        <v>M.o.</v>
      </c>
      <c r="F210" s="86" t="str">
        <f>IF($B210&gt;0,VLOOKUP($B210,Nevezés!$A$2:$J$450,5,FALSE),"")</f>
        <v>Tokod</v>
      </c>
      <c r="G210" s="86" t="str">
        <f>IF($B210&gt;0,VLOOKUP($B210,Nevezés!$A$2:$J$450,6,FALSE),"")</f>
        <v>Vegyes rose</v>
      </c>
      <c r="H210" s="86">
        <f>IF($B210&gt;0,VLOOKUP($B210,Nevezés!$A$2:$J$450,7,FALSE),"")</f>
        <v>2012</v>
      </c>
      <c r="I210" s="86" t="str">
        <f>IF($B210&gt;0,VLOOKUP($B210,Nevezés!$A$2:$J$450,8,FALSE),"")</f>
        <v>Tokod</v>
      </c>
      <c r="J210" s="86" t="str">
        <f>IF($B210&gt;0,VLOOKUP($B210,Nevezés!$A$2:$J$450,9,FALSE),"")</f>
        <v>száraz</v>
      </c>
      <c r="K210" s="86" t="str">
        <f>IF($B210&gt;0,VLOOKUP($B210,Nevezés!$A$2:$J$450,10,FALSE),"")</f>
        <v>rose</v>
      </c>
      <c r="L210" s="87">
        <f>Pontozás6X5!B147</f>
        <v>1</v>
      </c>
      <c r="M210" s="88">
        <f>Pontozás6X5!C147</f>
        <v>16</v>
      </c>
      <c r="N210" s="88">
        <f>Pontozás6X5!D147</f>
        <v>16</v>
      </c>
      <c r="O210" s="88">
        <f>Pontozás6X5!E147</f>
        <v>15</v>
      </c>
      <c r="P210" s="88">
        <f>Pontozás6X5!F147</f>
        <v>14</v>
      </c>
      <c r="Q210" s="88">
        <f>Pontozás6X5!G147</f>
        <v>16</v>
      </c>
      <c r="R210" s="89">
        <f t="shared" si="11"/>
        <v>15.4</v>
      </c>
      <c r="S210" s="54" t="str">
        <f t="shared" si="12"/>
        <v> </v>
      </c>
    </row>
    <row r="211" spans="1:19" ht="12.75">
      <c r="A211" s="84">
        <f t="shared" si="10"/>
        <v>210</v>
      </c>
      <c r="B211" s="84">
        <f>Pontozás6X5!A91</f>
        <v>319</v>
      </c>
      <c r="C211" s="85">
        <f>IF($B211&gt;0,VLOOKUP($B211,Nevezés!$A$2:$J$450,2,FALSE),"")</f>
        <v>56</v>
      </c>
      <c r="D211" s="86" t="str">
        <f>IF($B211&gt;0,VLOOKUP($B211,Nevezés!$A$2:$J$450,3,FALSE),"")</f>
        <v>Trexler Mihály</v>
      </c>
      <c r="E211" s="86" t="str">
        <f>IF($B211&gt;0,VLOOKUP($B211,Nevezés!$A$2:$J$450,4,FALSE),"")</f>
        <v>M.o.</v>
      </c>
      <c r="F211" s="86" t="str">
        <f>IF($B211&gt;0,VLOOKUP($B211,Nevezés!$A$2:$J$450,5,FALSE),"")</f>
        <v>Csolnok</v>
      </c>
      <c r="G211" s="86" t="str">
        <f>IF($B211&gt;0,VLOOKUP($B211,Nevezés!$A$2:$J$450,6,FALSE),"")</f>
        <v>Sauvignon Blanc</v>
      </c>
      <c r="H211" s="86">
        <f>IF($B211&gt;0,VLOOKUP($B211,Nevezés!$A$2:$J$450,7,FALSE),"")</f>
        <v>2012</v>
      </c>
      <c r="I211" s="86" t="str">
        <f>IF($B211&gt;0,VLOOKUP($B211,Nevezés!$A$2:$J$450,8,FALSE),"")</f>
        <v>Gyöngyös</v>
      </c>
      <c r="J211" s="86" t="str">
        <f>IF($B211&gt;0,VLOOKUP($B211,Nevezés!$A$2:$J$450,9,FALSE),"")</f>
        <v>száraz</v>
      </c>
      <c r="K211" s="86" t="str">
        <f>IF($B211&gt;0,VLOOKUP($B211,Nevezés!$A$2:$J$450,10,FALSE),"")</f>
        <v>fehér</v>
      </c>
      <c r="L211" s="87">
        <f>Pontozás6X5!B91</f>
        <v>1</v>
      </c>
      <c r="M211" s="88">
        <f>Pontozás6X5!C91</f>
        <v>15</v>
      </c>
      <c r="N211" s="88">
        <f>Pontozás6X5!D91</f>
        <v>15</v>
      </c>
      <c r="O211" s="88">
        <f>Pontozás6X5!E91</f>
        <v>15.5</v>
      </c>
      <c r="P211" s="88">
        <f>Pontozás6X5!F91</f>
        <v>15</v>
      </c>
      <c r="Q211" s="88">
        <f>Pontozás6X5!G91</f>
        <v>16.3</v>
      </c>
      <c r="R211" s="89">
        <f t="shared" si="11"/>
        <v>15.36</v>
      </c>
      <c r="S211" s="54" t="str">
        <f t="shared" si="12"/>
        <v> </v>
      </c>
    </row>
    <row r="212" spans="1:19" ht="12.75">
      <c r="A212" s="84">
        <f t="shared" si="10"/>
        <v>211</v>
      </c>
      <c r="B212" s="84">
        <f>Pontozás6X5!A63</f>
        <v>520</v>
      </c>
      <c r="C212" s="85">
        <f>IF($B212&gt;0,VLOOKUP($B212,Nevezés!$A$2:$J$450,2,FALSE),"")</f>
        <v>215</v>
      </c>
      <c r="D212" s="86" t="str">
        <f>IF($B212&gt;0,VLOOKUP($B212,Nevezés!$A$2:$J$450,3,FALSE),"")</f>
        <v>Szenci Gyula</v>
      </c>
      <c r="E212" s="86" t="str">
        <f>IF($B212&gt;0,VLOOKUP($B212,Nevezés!$A$2:$J$450,4,FALSE),"")</f>
        <v>M.o.</v>
      </c>
      <c r="F212" s="86" t="str">
        <f>IF($B212&gt;0,VLOOKUP($B212,Nevezés!$A$2:$J$450,5,FALSE),"")</f>
        <v>Dorog</v>
      </c>
      <c r="G212" s="86" t="str">
        <f>IF($B212&gt;0,VLOOKUP($B212,Nevezés!$A$2:$J$450,6,FALSE),"")</f>
        <v>Szürkebarát</v>
      </c>
      <c r="H212" s="86">
        <f>IF($B212&gt;0,VLOOKUP($B212,Nevezés!$A$2:$J$450,7,FALSE),"")</f>
        <v>2012</v>
      </c>
      <c r="I212" s="86" t="str">
        <f>IF($B212&gt;0,VLOOKUP($B212,Nevezés!$A$2:$J$450,8,FALSE),"")</f>
        <v>Dunaszentmiklós</v>
      </c>
      <c r="J212" s="86" t="str">
        <f>IF($B212&gt;0,VLOOKUP($B212,Nevezés!$A$2:$J$450,9,FALSE),"")</f>
        <v>félszáraz</v>
      </c>
      <c r="K212" s="86" t="str">
        <f>IF($B212&gt;0,VLOOKUP($B212,Nevezés!$A$2:$J$450,10,FALSE),"")</f>
        <v>fehér</v>
      </c>
      <c r="L212" s="87">
        <f>Pontozás6X5!B63</f>
        <v>3</v>
      </c>
      <c r="M212" s="88">
        <f>Pontozás6X5!C63</f>
        <v>15.5</v>
      </c>
      <c r="N212" s="88">
        <f>Pontozás6X5!D63</f>
        <v>16</v>
      </c>
      <c r="O212" s="88">
        <f>Pontozás6X5!E63</f>
        <v>15</v>
      </c>
      <c r="P212" s="88">
        <f>Pontozás6X5!F63</f>
        <v>15</v>
      </c>
      <c r="Q212" s="88">
        <f>Pontozás6X5!G63</f>
        <v>15</v>
      </c>
      <c r="R212" s="89">
        <f t="shared" si="11"/>
        <v>15.3</v>
      </c>
      <c r="S212" s="54" t="str">
        <f t="shared" si="12"/>
        <v> </v>
      </c>
    </row>
    <row r="213" spans="1:19" ht="12.75">
      <c r="A213" s="84">
        <f t="shared" si="10"/>
        <v>212</v>
      </c>
      <c r="B213" s="84">
        <f>Pontozás6X5!A16</f>
        <v>503</v>
      </c>
      <c r="C213" s="85">
        <f>IF($B213&gt;0,VLOOKUP($B213,Nevezés!$A$2:$J$450,2,FALSE),"")</f>
        <v>8</v>
      </c>
      <c r="D213" s="86" t="str">
        <f>IF($B213&gt;0,VLOOKUP($B213,Nevezés!$A$2:$J$450,3,FALSE),"")</f>
        <v>Tácsik Nándor</v>
      </c>
      <c r="E213" s="86" t="str">
        <f>IF($B213&gt;0,VLOOKUP($B213,Nevezés!$A$2:$J$450,4,FALSE),"")</f>
        <v>M.o.</v>
      </c>
      <c r="F213" s="86" t="str">
        <f>IF($B213&gt;0,VLOOKUP($B213,Nevezés!$A$2:$J$450,5,FALSE),"")</f>
        <v>Epöl</v>
      </c>
      <c r="G213" s="86" t="str">
        <f>IF($B213&gt;0,VLOOKUP($B213,Nevezés!$A$2:$J$450,6,FALSE),"")</f>
        <v>Vegyes fehér</v>
      </c>
      <c r="H213" s="86">
        <f>IF($B213&gt;0,VLOOKUP($B213,Nevezés!$A$2:$J$450,7,FALSE),"")</f>
        <v>2012</v>
      </c>
      <c r="I213" s="86" t="str">
        <f>IF($B213&gt;0,VLOOKUP($B213,Nevezés!$A$2:$J$450,8,FALSE),"")</f>
        <v>Epöl</v>
      </c>
      <c r="J213" s="86" t="str">
        <f>IF($B213&gt;0,VLOOKUP($B213,Nevezés!$A$2:$J$450,9,FALSE),"")</f>
        <v>száraz</v>
      </c>
      <c r="K213" s="86" t="str">
        <f>IF($B213&gt;0,VLOOKUP($B213,Nevezés!$A$2:$J$450,10,FALSE),"")</f>
        <v>fehér</v>
      </c>
      <c r="L213" s="87">
        <f>Pontozás6X5!B16</f>
        <v>3</v>
      </c>
      <c r="M213" s="88">
        <f>Pontozás6X5!C16</f>
        <v>15</v>
      </c>
      <c r="N213" s="88">
        <f>Pontozás6X5!D16</f>
        <v>15</v>
      </c>
      <c r="O213" s="88">
        <f>Pontozás6X5!E16</f>
        <v>15</v>
      </c>
      <c r="P213" s="88">
        <f>Pontozás6X5!F16</f>
        <v>16</v>
      </c>
      <c r="Q213" s="88">
        <f>Pontozás6X5!G16</f>
        <v>15</v>
      </c>
      <c r="R213" s="89">
        <f t="shared" si="11"/>
        <v>15.2</v>
      </c>
      <c r="S213" s="54" t="str">
        <f t="shared" si="12"/>
        <v> </v>
      </c>
    </row>
    <row r="214" spans="1:19" ht="12.75">
      <c r="A214" s="84">
        <f t="shared" si="10"/>
        <v>212</v>
      </c>
      <c r="B214" s="84">
        <f>Pontozás6X5!A33</f>
        <v>509</v>
      </c>
      <c r="C214" s="85">
        <f>IF($B214&gt;0,VLOOKUP($B214,Nevezés!$A$2:$J$450,2,FALSE),"")</f>
        <v>173</v>
      </c>
      <c r="D214" s="86" t="str">
        <f>IF($B214&gt;0,VLOOKUP($B214,Nevezés!$A$2:$J$450,3,FALSE),"")</f>
        <v>Balogh János</v>
      </c>
      <c r="E214" s="86" t="str">
        <f>IF($B214&gt;0,VLOOKUP($B214,Nevezés!$A$2:$J$450,4,FALSE),"")</f>
        <v>M.o.</v>
      </c>
      <c r="F214" s="86" t="str">
        <f>IF($B214&gt;0,VLOOKUP($B214,Nevezés!$A$2:$J$450,5,FALSE),"")</f>
        <v>Sárisáp</v>
      </c>
      <c r="G214" s="86" t="str">
        <f>IF($B214&gt;0,VLOOKUP($B214,Nevezés!$A$2:$J$450,6,FALSE),"")</f>
        <v>Zenit</v>
      </c>
      <c r="H214" s="86">
        <f>IF($B214&gt;0,VLOOKUP($B214,Nevezés!$A$2:$J$450,7,FALSE),"")</f>
        <v>2012</v>
      </c>
      <c r="I214" s="86" t="str">
        <f>IF($B214&gt;0,VLOOKUP($B214,Nevezés!$A$2:$J$450,8,FALSE),"")</f>
        <v>Gyöngyös</v>
      </c>
      <c r="J214" s="86" t="str">
        <f>IF($B214&gt;0,VLOOKUP($B214,Nevezés!$A$2:$J$450,9,FALSE),"")</f>
        <v>száraz</v>
      </c>
      <c r="K214" s="86" t="str">
        <f>IF($B214&gt;0,VLOOKUP($B214,Nevezés!$A$2:$J$450,10,FALSE),"")</f>
        <v>fehér</v>
      </c>
      <c r="L214" s="87">
        <f>Pontozás6X5!B33</f>
        <v>3</v>
      </c>
      <c r="M214" s="88">
        <f>Pontozás6X5!C33</f>
        <v>15</v>
      </c>
      <c r="N214" s="88">
        <f>Pontozás6X5!D33</f>
        <v>15</v>
      </c>
      <c r="O214" s="88">
        <f>Pontozás6X5!E33</f>
        <v>15</v>
      </c>
      <c r="P214" s="88">
        <f>Pontozás6X5!F33</f>
        <v>16</v>
      </c>
      <c r="Q214" s="88">
        <f>Pontozás6X5!G33</f>
        <v>15</v>
      </c>
      <c r="R214" s="89">
        <f t="shared" si="11"/>
        <v>15.2</v>
      </c>
      <c r="S214" s="54" t="str">
        <f t="shared" si="12"/>
        <v> </v>
      </c>
    </row>
    <row r="215" spans="1:19" ht="12.75">
      <c r="A215" s="84">
        <f t="shared" si="10"/>
        <v>212</v>
      </c>
      <c r="B215" s="84">
        <f>Pontozás6X5!A162</f>
        <v>539</v>
      </c>
      <c r="C215" s="85">
        <f>IF($B215&gt;0,VLOOKUP($B215,Nevezés!$A$2:$J$450,2,FALSE),"")</f>
        <v>71</v>
      </c>
      <c r="D215" s="86" t="str">
        <f>IF($B215&gt;0,VLOOKUP($B215,Nevezés!$A$2:$J$450,3,FALSE),"")</f>
        <v>Sárközi László</v>
      </c>
      <c r="E215" s="86" t="str">
        <f>IF($B215&gt;0,VLOOKUP($B215,Nevezés!$A$2:$J$450,4,FALSE),"")</f>
        <v>Szlovákia</v>
      </c>
      <c r="F215" s="86" t="str">
        <f>IF($B215&gt;0,VLOOKUP($B215,Nevezés!$A$2:$J$450,5,FALSE),"")</f>
        <v>Farnad</v>
      </c>
      <c r="G215" s="86" t="str">
        <f>IF($B215&gt;0,VLOOKUP($B215,Nevezés!$A$2:$J$450,6,FALSE),"")</f>
        <v>Zweigelt</v>
      </c>
      <c r="H215" s="86">
        <f>IF($B215&gt;0,VLOOKUP($B215,Nevezés!$A$2:$J$450,7,FALSE),"")</f>
        <v>2011</v>
      </c>
      <c r="I215" s="86" t="str">
        <f>IF($B215&gt;0,VLOOKUP($B215,Nevezés!$A$2:$J$450,8,FALSE),"")</f>
        <v>Farnad</v>
      </c>
      <c r="J215" s="86" t="str">
        <f>IF($B215&gt;0,VLOOKUP($B215,Nevezés!$A$2:$J$450,9,FALSE),"")</f>
        <v>száraz</v>
      </c>
      <c r="K215" s="86" t="str">
        <f>IF($B215&gt;0,VLOOKUP($B215,Nevezés!$A$2:$J$450,10,FALSE),"")</f>
        <v>vörös</v>
      </c>
      <c r="L215" s="87">
        <f>Pontozás6X5!B162</f>
        <v>3</v>
      </c>
      <c r="M215" s="88">
        <f>Pontozás6X5!C162</f>
        <v>15</v>
      </c>
      <c r="N215" s="88">
        <f>Pontozás6X5!D162</f>
        <v>15</v>
      </c>
      <c r="O215" s="88">
        <f>Pontozás6X5!E162</f>
        <v>15</v>
      </c>
      <c r="P215" s="88">
        <f>Pontozás6X5!F162</f>
        <v>16</v>
      </c>
      <c r="Q215" s="88">
        <f>Pontozás6X5!G162</f>
        <v>15</v>
      </c>
      <c r="R215" s="89">
        <f t="shared" si="11"/>
        <v>15.2</v>
      </c>
      <c r="S215" s="54" t="str">
        <f t="shared" si="12"/>
        <v> </v>
      </c>
    </row>
    <row r="216" spans="1:19" ht="12.75">
      <c r="A216" s="84">
        <f t="shared" si="10"/>
        <v>215</v>
      </c>
      <c r="B216" s="84">
        <f>Pontozás6X5!A18</f>
        <v>303</v>
      </c>
      <c r="C216" s="85">
        <f>IF($B216&gt;0,VLOOKUP($B216,Nevezés!$A$2:$J$450,2,FALSE),"")</f>
        <v>49</v>
      </c>
      <c r="D216" s="86" t="str">
        <f>IF($B216&gt;0,VLOOKUP($B216,Nevezés!$A$2:$J$450,3,FALSE),"")</f>
        <v>Pénzes Béla</v>
      </c>
      <c r="E216" s="86" t="str">
        <f>IF($B216&gt;0,VLOOKUP($B216,Nevezés!$A$2:$J$450,4,FALSE),"")</f>
        <v>M.o.</v>
      </c>
      <c r="F216" s="86" t="str">
        <f>IF($B216&gt;0,VLOOKUP($B216,Nevezés!$A$2:$J$450,5,FALSE),"")</f>
        <v>Csolnok</v>
      </c>
      <c r="G216" s="86" t="str">
        <f>IF($B216&gt;0,VLOOKUP($B216,Nevezés!$A$2:$J$450,6,FALSE),"")</f>
        <v>Vegyes fehér</v>
      </c>
      <c r="H216" s="86">
        <f>IF($B216&gt;0,VLOOKUP($B216,Nevezés!$A$2:$J$450,7,FALSE),"")</f>
        <v>2012</v>
      </c>
      <c r="I216" s="86" t="str">
        <f>IF($B216&gt;0,VLOOKUP($B216,Nevezés!$A$2:$J$450,8,FALSE),"")</f>
        <v>Csolnok</v>
      </c>
      <c r="J216" s="86" t="str">
        <f>IF($B216&gt;0,VLOOKUP($B216,Nevezés!$A$2:$J$450,9,FALSE),"")</f>
        <v>száraz</v>
      </c>
      <c r="K216" s="86" t="str">
        <f>IF($B216&gt;0,VLOOKUP($B216,Nevezés!$A$2:$J$450,10,FALSE),"")</f>
        <v>fehér</v>
      </c>
      <c r="L216" s="87">
        <f>Pontozás6X5!B18</f>
        <v>1</v>
      </c>
      <c r="M216" s="88">
        <f>Pontozás6X5!C18</f>
        <v>16.5</v>
      </c>
      <c r="N216" s="88">
        <f>Pontozás6X5!D18</f>
        <v>15</v>
      </c>
      <c r="O216" s="88">
        <f>Pontozás6X5!E18</f>
        <v>14</v>
      </c>
      <c r="P216" s="88">
        <f>Pontozás6X5!F18</f>
        <v>14.5</v>
      </c>
      <c r="Q216" s="88">
        <f>Pontozás6X5!G18</f>
        <v>15</v>
      </c>
      <c r="R216" s="89">
        <f t="shared" si="11"/>
        <v>15</v>
      </c>
      <c r="S216" s="54" t="str">
        <f t="shared" si="12"/>
        <v> </v>
      </c>
    </row>
    <row r="217" spans="1:19" ht="12.75">
      <c r="A217" s="84">
        <f t="shared" si="10"/>
        <v>215</v>
      </c>
      <c r="B217" s="84">
        <f>Pontozás6X5!A157</f>
        <v>538</v>
      </c>
      <c r="C217" s="85">
        <f>IF($B217&gt;0,VLOOKUP($B217,Nevezés!$A$2:$J$450,2,FALSE),"")</f>
        <v>47</v>
      </c>
      <c r="D217" s="86" t="str">
        <f>IF($B217&gt;0,VLOOKUP($B217,Nevezés!$A$2:$J$450,3,FALSE),"")</f>
        <v>Vinklárik László</v>
      </c>
      <c r="E217" s="86" t="str">
        <f>IF($B217&gt;0,VLOOKUP($B217,Nevezés!$A$2:$J$450,4,FALSE),"")</f>
        <v>M.o.</v>
      </c>
      <c r="F217" s="86" t="str">
        <f>IF($B217&gt;0,VLOOKUP($B217,Nevezés!$A$2:$J$450,5,FALSE),"")</f>
        <v>Csolnok</v>
      </c>
      <c r="G217" s="86" t="str">
        <f>IF($B217&gt;0,VLOOKUP($B217,Nevezés!$A$2:$J$450,6,FALSE),"")</f>
        <v>Zweigelt</v>
      </c>
      <c r="H217" s="86">
        <f>IF($B217&gt;0,VLOOKUP($B217,Nevezés!$A$2:$J$450,7,FALSE),"")</f>
        <v>2012</v>
      </c>
      <c r="I217" s="86" t="str">
        <f>IF($B217&gt;0,VLOOKUP($B217,Nevezés!$A$2:$J$450,8,FALSE),"")</f>
        <v>Kéménd</v>
      </c>
      <c r="J217" s="86" t="str">
        <f>IF($B217&gt;0,VLOOKUP($B217,Nevezés!$A$2:$J$450,9,FALSE),"")</f>
        <v>száraz</v>
      </c>
      <c r="K217" s="86" t="str">
        <f>IF($B217&gt;0,VLOOKUP($B217,Nevezés!$A$2:$J$450,10,FALSE),"")</f>
        <v>vörös</v>
      </c>
      <c r="L217" s="87">
        <f>Pontozás6X5!B157</f>
        <v>3</v>
      </c>
      <c r="M217" s="88">
        <f>Pontozás6X5!C157</f>
        <v>15</v>
      </c>
      <c r="N217" s="88">
        <f>Pontozás6X5!D157</f>
        <v>15</v>
      </c>
      <c r="O217" s="88">
        <f>Pontozás6X5!E157</f>
        <v>15</v>
      </c>
      <c r="P217" s="88">
        <f>Pontozás6X5!F157</f>
        <v>15</v>
      </c>
      <c r="Q217" s="88">
        <f>Pontozás6X5!G157</f>
        <v>15</v>
      </c>
      <c r="R217" s="89">
        <f t="shared" si="11"/>
        <v>15</v>
      </c>
      <c r="S217" s="54" t="str">
        <f t="shared" si="12"/>
        <v> </v>
      </c>
    </row>
    <row r="218" spans="1:19" ht="12.75">
      <c r="A218" s="84">
        <f t="shared" si="10"/>
        <v>215</v>
      </c>
      <c r="B218" s="84">
        <f>Pontozás6X5!A172</f>
        <v>636</v>
      </c>
      <c r="C218" s="85">
        <f>IF($B218&gt;0,VLOOKUP($B218,Nevezés!$A$2:$J$450,2,FALSE),"")</f>
        <v>9</v>
      </c>
      <c r="D218" s="86" t="str">
        <f>IF($B218&gt;0,VLOOKUP($B218,Nevezés!$A$2:$J$450,3,FALSE),"")</f>
        <v>Soláry István</v>
      </c>
      <c r="E218" s="86" t="str">
        <f>IF($B218&gt;0,VLOOKUP($B218,Nevezés!$A$2:$J$450,4,FALSE),"")</f>
        <v>M.o.</v>
      </c>
      <c r="F218" s="86" t="str">
        <f>IF($B218&gt;0,VLOOKUP($B218,Nevezés!$A$2:$J$450,5,FALSE),"")</f>
        <v>Nagysáp</v>
      </c>
      <c r="G218" s="86" t="str">
        <f>IF($B218&gt;0,VLOOKUP($B218,Nevezés!$A$2:$J$450,6,FALSE),"")</f>
        <v>Zweigelt Pinot noar</v>
      </c>
      <c r="H218" s="86">
        <f>IF($B218&gt;0,VLOOKUP($B218,Nevezés!$A$2:$J$450,7,FALSE),"")</f>
        <v>2012</v>
      </c>
      <c r="I218" s="86" t="str">
        <f>IF($B218&gt;0,VLOOKUP($B218,Nevezés!$A$2:$J$450,8,FALSE),"")</f>
        <v>Nagysáp</v>
      </c>
      <c r="J218" s="86" t="str">
        <f>IF($B218&gt;0,VLOOKUP($B218,Nevezés!$A$2:$J$450,9,FALSE),"")</f>
        <v>félszáraz</v>
      </c>
      <c r="K218" s="86" t="str">
        <f>IF($B218&gt;0,VLOOKUP($B218,Nevezés!$A$2:$J$450,10,FALSE),"")</f>
        <v>vörös cuvée</v>
      </c>
      <c r="L218" s="87">
        <f>Pontozás6X5!B172</f>
        <v>4</v>
      </c>
      <c r="M218" s="88">
        <f>Pontozás6X5!C172</f>
        <v>16</v>
      </c>
      <c r="N218" s="88">
        <f>Pontozás6X5!D172</f>
        <v>15</v>
      </c>
      <c r="O218" s="88">
        <f>Pontozás6X5!E172</f>
        <v>16</v>
      </c>
      <c r="P218" s="88">
        <f>Pontozás6X5!F172</f>
        <v>16</v>
      </c>
      <c r="Q218" s="88">
        <f>Pontozás6X5!G172</f>
        <v>12</v>
      </c>
      <c r="R218" s="89">
        <f t="shared" si="11"/>
        <v>15</v>
      </c>
      <c r="S218" s="54" t="str">
        <f t="shared" si="12"/>
        <v> </v>
      </c>
    </row>
    <row r="219" spans="1:19" ht="12.75">
      <c r="A219" s="84">
        <f t="shared" si="10"/>
        <v>215</v>
      </c>
      <c r="B219" s="84">
        <f>Pontozás6X5!A139</f>
        <v>534</v>
      </c>
      <c r="C219" s="85">
        <f>IF($B219&gt;0,VLOOKUP($B219,Nevezés!$A$2:$J$450,2,FALSE),"")</f>
        <v>216</v>
      </c>
      <c r="D219" s="86" t="str">
        <f>IF($B219&gt;0,VLOOKUP($B219,Nevezés!$A$2:$J$450,3,FALSE),"")</f>
        <v>Szeiler Mihály</v>
      </c>
      <c r="E219" s="86" t="str">
        <f>IF($B219&gt;0,VLOOKUP($B219,Nevezés!$A$2:$J$450,4,FALSE),"")</f>
        <v>M.o.</v>
      </c>
      <c r="F219" s="86" t="str">
        <f>IF($B219&gt;0,VLOOKUP($B219,Nevezés!$A$2:$J$450,5,FALSE),"")</f>
        <v>Sárisáp</v>
      </c>
      <c r="G219" s="86" t="str">
        <f>IF($B219&gt;0,VLOOKUP($B219,Nevezés!$A$2:$J$450,6,FALSE),"")</f>
        <v>Zweigelt</v>
      </c>
      <c r="H219" s="86">
        <f>IF($B219&gt;0,VLOOKUP($B219,Nevezés!$A$2:$J$450,7,FALSE),"")</f>
        <v>2012</v>
      </c>
      <c r="I219" s="86" t="str">
        <f>IF($B219&gt;0,VLOOKUP($B219,Nevezés!$A$2:$J$450,8,FALSE),"")</f>
        <v>Mogyoród</v>
      </c>
      <c r="J219" s="86" t="str">
        <f>IF($B219&gt;0,VLOOKUP($B219,Nevezés!$A$2:$J$450,9,FALSE),"")</f>
        <v>száraz</v>
      </c>
      <c r="K219" s="86" t="str">
        <f>IF($B219&gt;0,VLOOKUP($B219,Nevezés!$A$2:$J$450,10,FALSE),"")</f>
        <v>vörös</v>
      </c>
      <c r="L219" s="87">
        <f>Pontozás6X5!B139</f>
        <v>3</v>
      </c>
      <c r="M219" s="88">
        <f>Pontozás6X5!C139</f>
        <v>16</v>
      </c>
      <c r="N219" s="88">
        <f>Pontozás6X5!D139</f>
        <v>15</v>
      </c>
      <c r="O219" s="88">
        <f>Pontozás6X5!E139</f>
        <v>14</v>
      </c>
      <c r="P219" s="88">
        <f>Pontozás6X5!F139</f>
        <v>15</v>
      </c>
      <c r="Q219" s="88">
        <f>Pontozás6X5!G139</f>
        <v>15</v>
      </c>
      <c r="R219" s="89">
        <f t="shared" si="11"/>
        <v>15</v>
      </c>
      <c r="S219" s="54" t="str">
        <f t="shared" si="12"/>
        <v> </v>
      </c>
    </row>
    <row r="220" spans="1:19" ht="12.75">
      <c r="A220" s="84">
        <f t="shared" si="10"/>
        <v>219</v>
      </c>
      <c r="B220" s="84">
        <f>Pontozás6X5!A149</f>
        <v>631</v>
      </c>
      <c r="C220" s="85">
        <f>IF($B220&gt;0,VLOOKUP($B220,Nevezés!$A$2:$J$450,2,FALSE),"")</f>
        <v>171</v>
      </c>
      <c r="D220" s="86" t="str">
        <f>IF($B220&gt;0,VLOOKUP($B220,Nevezés!$A$2:$J$450,3,FALSE),"")</f>
        <v>Berze  Zsolt</v>
      </c>
      <c r="E220" s="86" t="str">
        <f>IF($B220&gt;0,VLOOKUP($B220,Nevezés!$A$2:$J$450,4,FALSE),"")</f>
        <v>M.o.</v>
      </c>
      <c r="F220" s="86" t="str">
        <f>IF($B220&gt;0,VLOOKUP($B220,Nevezés!$A$2:$J$450,5,FALSE),"")</f>
        <v>Esztergom</v>
      </c>
      <c r="G220" s="86" t="str">
        <f>IF($B220&gt;0,VLOOKUP($B220,Nevezés!$A$2:$J$450,6,FALSE),"")</f>
        <v>Cabernet sauvignon</v>
      </c>
      <c r="H220" s="86">
        <f>IF($B220&gt;0,VLOOKUP($B220,Nevezés!$A$2:$J$450,7,FALSE),"")</f>
        <v>2012</v>
      </c>
      <c r="I220" s="86" t="str">
        <f>IF($B220&gt;0,VLOOKUP($B220,Nevezés!$A$2:$J$450,8,FALSE),"")</f>
        <v>Gyöngyös</v>
      </c>
      <c r="J220" s="86" t="str">
        <f>IF($B220&gt;0,VLOOKUP($B220,Nevezés!$A$2:$J$450,9,FALSE),"")</f>
        <v>száraz</v>
      </c>
      <c r="K220" s="86" t="str">
        <f>IF($B220&gt;0,VLOOKUP($B220,Nevezés!$A$2:$J$450,10,FALSE),"")</f>
        <v>rose</v>
      </c>
      <c r="L220" s="87">
        <f>Pontozás6X5!B149</f>
        <v>4</v>
      </c>
      <c r="M220" s="88">
        <f>Pontozás6X5!C149</f>
        <v>14</v>
      </c>
      <c r="N220" s="88">
        <f>Pontozás6X5!D149</f>
        <v>14</v>
      </c>
      <c r="O220" s="88">
        <f>Pontozás6X5!E149</f>
        <v>14.5</v>
      </c>
      <c r="P220" s="88">
        <f>Pontozás6X5!F149</f>
        <v>16</v>
      </c>
      <c r="Q220" s="88">
        <f>Pontozás6X5!G149</f>
        <v>16.1</v>
      </c>
      <c r="R220" s="89">
        <f t="shared" si="11"/>
        <v>14.919999999999998</v>
      </c>
      <c r="S220" s="54" t="str">
        <f t="shared" si="12"/>
        <v> </v>
      </c>
    </row>
    <row r="221" spans="1:19" ht="12.75">
      <c r="A221" s="84">
        <f t="shared" si="10"/>
        <v>220</v>
      </c>
      <c r="B221" s="84">
        <f>Pontozás6X5!A32</f>
        <v>306</v>
      </c>
      <c r="C221" s="85">
        <f>IF($B221&gt;0,VLOOKUP($B221,Nevezés!$A$2:$J$450,2,FALSE),"")</f>
        <v>42</v>
      </c>
      <c r="D221" s="86" t="str">
        <f>IF($B221&gt;0,VLOOKUP($B221,Nevezés!$A$2:$J$450,3,FALSE),"")</f>
        <v>Dieter Eifler</v>
      </c>
      <c r="E221" s="86" t="str">
        <f>IF($B221&gt;0,VLOOKUP($B221,Nevezés!$A$2:$J$450,4,FALSE),"")</f>
        <v>M.o.</v>
      </c>
      <c r="F221" s="86" t="str">
        <f>IF($B221&gt;0,VLOOKUP($B221,Nevezés!$A$2:$J$450,5,FALSE),"")</f>
        <v>Csolnok</v>
      </c>
      <c r="G221" s="86" t="str">
        <f>IF($B221&gt;0,VLOOKUP($B221,Nevezés!$A$2:$J$450,6,FALSE),"")</f>
        <v>Vegyes fehér</v>
      </c>
      <c r="H221" s="86">
        <f>IF($B221&gt;0,VLOOKUP($B221,Nevezés!$A$2:$J$450,7,FALSE),"")</f>
        <v>2012</v>
      </c>
      <c r="I221" s="86" t="str">
        <f>IF($B221&gt;0,VLOOKUP($B221,Nevezés!$A$2:$J$450,8,FALSE),"")</f>
        <v>Csolnok</v>
      </c>
      <c r="J221" s="86" t="str">
        <f>IF($B221&gt;0,VLOOKUP($B221,Nevezés!$A$2:$J$450,9,FALSE),"")</f>
        <v>száraz</v>
      </c>
      <c r="K221" s="86" t="str">
        <f>IF($B221&gt;0,VLOOKUP($B221,Nevezés!$A$2:$J$450,10,FALSE),"")</f>
        <v>fehér</v>
      </c>
      <c r="L221" s="87">
        <f>Pontozás6X5!B32</f>
        <v>1</v>
      </c>
      <c r="M221" s="88">
        <f>Pontozás6X5!C32</f>
        <v>15</v>
      </c>
      <c r="N221" s="88">
        <f>Pontozás6X5!D32</f>
        <v>15</v>
      </c>
      <c r="O221" s="88">
        <f>Pontozás6X5!E32</f>
        <v>15</v>
      </c>
      <c r="P221" s="88">
        <f>Pontozás6X5!F32</f>
        <v>14</v>
      </c>
      <c r="Q221" s="88">
        <f>Pontozás6X5!G32</f>
        <v>15.5</v>
      </c>
      <c r="R221" s="89">
        <f t="shared" si="11"/>
        <v>14.9</v>
      </c>
      <c r="S221" s="54" t="str">
        <f t="shared" si="12"/>
        <v> </v>
      </c>
    </row>
    <row r="222" spans="1:19" ht="12.75">
      <c r="A222" s="84">
        <f t="shared" si="10"/>
        <v>221</v>
      </c>
      <c r="B222" s="84">
        <f>Pontozás6X5!A13</f>
        <v>604</v>
      </c>
      <c r="C222" s="85">
        <f>IF($B222&gt;0,VLOOKUP($B222,Nevezés!$A$2:$J$450,2,FALSE),"")</f>
        <v>24</v>
      </c>
      <c r="D222" s="86" t="str">
        <f>IF($B222&gt;0,VLOOKUP($B222,Nevezés!$A$2:$J$450,3,FALSE),"")</f>
        <v>Pokornyik Mihály</v>
      </c>
      <c r="E222" s="86" t="str">
        <f>IF($B222&gt;0,VLOOKUP($B222,Nevezés!$A$2:$J$450,4,FALSE),"")</f>
        <v>M.o.</v>
      </c>
      <c r="F222" s="86" t="str">
        <f>IF($B222&gt;0,VLOOKUP($B222,Nevezés!$A$2:$J$450,5,FALSE),"")</f>
        <v>Mogyorósbánya</v>
      </c>
      <c r="G222" s="86" t="str">
        <f>IF($B222&gt;0,VLOOKUP($B222,Nevezés!$A$2:$J$450,6,FALSE),"")</f>
        <v>Vegyes fehér</v>
      </c>
      <c r="H222" s="86">
        <f>IF($B222&gt;0,VLOOKUP($B222,Nevezés!$A$2:$J$450,7,FALSE),"")</f>
        <v>2012</v>
      </c>
      <c r="I222" s="86" t="str">
        <f>IF($B222&gt;0,VLOOKUP($B222,Nevezés!$A$2:$J$450,8,FALSE),"")</f>
        <v>Mogyorósbánya</v>
      </c>
      <c r="J222" s="86" t="str">
        <f>IF($B222&gt;0,VLOOKUP($B222,Nevezés!$A$2:$J$450,9,FALSE),"")</f>
        <v>félszáraz</v>
      </c>
      <c r="K222" s="86" t="str">
        <f>IF($B222&gt;0,VLOOKUP($B222,Nevezés!$A$2:$J$450,10,FALSE),"")</f>
        <v>fehér</v>
      </c>
      <c r="L222" s="87">
        <f>Pontozás6X5!B13</f>
        <v>4</v>
      </c>
      <c r="M222" s="88">
        <f>Pontozás6X5!C13</f>
        <v>12</v>
      </c>
      <c r="N222" s="88">
        <f>Pontozás6X5!D13</f>
        <v>15.5</v>
      </c>
      <c r="O222" s="88">
        <f>Pontozás6X5!E13</f>
        <v>15</v>
      </c>
      <c r="P222" s="88">
        <f>Pontozás6X5!F13</f>
        <v>16.2</v>
      </c>
      <c r="Q222" s="88">
        <f>Pontozás6X5!G13</f>
        <v>15.5</v>
      </c>
      <c r="R222" s="89">
        <f t="shared" si="11"/>
        <v>14.84</v>
      </c>
      <c r="S222" s="54" t="str">
        <f t="shared" si="12"/>
        <v> </v>
      </c>
    </row>
    <row r="223" spans="1:19" ht="12.75">
      <c r="A223" s="84">
        <f t="shared" si="10"/>
        <v>222</v>
      </c>
      <c r="B223" s="84">
        <f>Pontozás6X5!A192</f>
        <v>640</v>
      </c>
      <c r="C223" s="85">
        <f>IF($B223&gt;0,VLOOKUP($B223,Nevezés!$A$2:$J$450,2,FALSE),"")</f>
        <v>46</v>
      </c>
      <c r="D223" s="86" t="str">
        <f>IF($B223&gt;0,VLOOKUP($B223,Nevezés!$A$2:$J$450,3,FALSE),"")</f>
        <v>Vinklárik László</v>
      </c>
      <c r="E223" s="86" t="str">
        <f>IF($B223&gt;0,VLOOKUP($B223,Nevezés!$A$2:$J$450,4,FALSE),"")</f>
        <v>M.o.</v>
      </c>
      <c r="F223" s="86" t="str">
        <f>IF($B223&gt;0,VLOOKUP($B223,Nevezés!$A$2:$J$450,5,FALSE),"")</f>
        <v>Csolnok</v>
      </c>
      <c r="G223" s="86" t="str">
        <f>IF($B223&gt;0,VLOOKUP($B223,Nevezés!$A$2:$J$450,6,FALSE),"")</f>
        <v>Kékfrankos</v>
      </c>
      <c r="H223" s="86">
        <f>IF($B223&gt;0,VLOOKUP($B223,Nevezés!$A$2:$J$450,7,FALSE),"")</f>
        <v>2012</v>
      </c>
      <c r="I223" s="86" t="str">
        <f>IF($B223&gt;0,VLOOKUP($B223,Nevezés!$A$2:$J$450,8,FALSE),"")</f>
        <v>Gyöngyös</v>
      </c>
      <c r="J223" s="86" t="str">
        <f>IF($B223&gt;0,VLOOKUP($B223,Nevezés!$A$2:$J$450,9,FALSE),"")</f>
        <v>száraz</v>
      </c>
      <c r="K223" s="86" t="str">
        <f>IF($B223&gt;0,VLOOKUP($B223,Nevezés!$A$2:$J$450,10,FALSE),"")</f>
        <v>vörös</v>
      </c>
      <c r="L223" s="87">
        <f>Pontozás6X5!B192</f>
        <v>4</v>
      </c>
      <c r="M223" s="88">
        <f>Pontozás6X5!C192</f>
        <v>15</v>
      </c>
      <c r="N223" s="88">
        <f>Pontozás6X5!D192</f>
        <v>15.5</v>
      </c>
      <c r="O223" s="88">
        <f>Pontozás6X5!E192</f>
        <v>14</v>
      </c>
      <c r="P223" s="88">
        <f>Pontozás6X5!F192</f>
        <v>14</v>
      </c>
      <c r="Q223" s="88">
        <f>Pontozás6X5!G192</f>
        <v>15.5</v>
      </c>
      <c r="R223" s="89">
        <f t="shared" si="11"/>
        <v>14.8</v>
      </c>
      <c r="S223" s="54" t="str">
        <f t="shared" si="12"/>
        <v> </v>
      </c>
    </row>
    <row r="224" spans="1:19" ht="12.75">
      <c r="A224" s="84">
        <f t="shared" si="10"/>
        <v>222</v>
      </c>
      <c r="B224" s="84">
        <f>Pontozás6X5!A203</f>
        <v>643</v>
      </c>
      <c r="C224" s="85">
        <f>IF($B224&gt;0,VLOOKUP($B224,Nevezés!$A$2:$J$450,2,FALSE),"")</f>
        <v>177</v>
      </c>
      <c r="D224" s="86" t="str">
        <f>IF($B224&gt;0,VLOOKUP($B224,Nevezés!$A$2:$J$450,3,FALSE),"")</f>
        <v>Halmágyi Péter</v>
      </c>
      <c r="E224" s="86" t="str">
        <f>IF($B224&gt;0,VLOOKUP($B224,Nevezés!$A$2:$J$450,4,FALSE),"")</f>
        <v>M.o.</v>
      </c>
      <c r="F224" s="86" t="str">
        <f>IF($B224&gt;0,VLOOKUP($B224,Nevezés!$A$2:$J$450,5,FALSE),"")</f>
        <v>Dorog</v>
      </c>
      <c r="G224" s="86" t="str">
        <f>IF($B224&gt;0,VLOOKUP($B224,Nevezés!$A$2:$J$450,6,FALSE),"")</f>
        <v>Kékfrankos</v>
      </c>
      <c r="H224" s="86">
        <f>IF($B224&gt;0,VLOOKUP($B224,Nevezés!$A$2:$J$450,7,FALSE),"")</f>
        <v>2012</v>
      </c>
      <c r="I224" s="86" t="str">
        <f>IF($B224&gt;0,VLOOKUP($B224,Nevezés!$A$2:$J$450,8,FALSE),"")</f>
        <v>Dorog</v>
      </c>
      <c r="J224" s="86" t="str">
        <f>IF($B224&gt;0,VLOOKUP($B224,Nevezés!$A$2:$J$450,9,FALSE),"")</f>
        <v>félszáraz</v>
      </c>
      <c r="K224" s="86" t="str">
        <f>IF($B224&gt;0,VLOOKUP($B224,Nevezés!$A$2:$J$450,10,FALSE),"")</f>
        <v>vörös</v>
      </c>
      <c r="L224" s="87">
        <f>Pontozás6X5!B203</f>
        <v>4</v>
      </c>
      <c r="M224" s="88">
        <f>Pontozás6X5!C203</f>
        <v>13.5</v>
      </c>
      <c r="N224" s="88">
        <f>Pontozás6X5!D203</f>
        <v>15.5</v>
      </c>
      <c r="O224" s="88">
        <f>Pontozás6X5!E203</f>
        <v>14</v>
      </c>
      <c r="P224" s="88">
        <f>Pontozás6X5!F203</f>
        <v>15</v>
      </c>
      <c r="Q224" s="88">
        <f>Pontozás6X5!G203</f>
        <v>16</v>
      </c>
      <c r="R224" s="89">
        <f t="shared" si="11"/>
        <v>14.8</v>
      </c>
      <c r="S224" s="54" t="str">
        <f t="shared" si="12"/>
        <v> </v>
      </c>
    </row>
    <row r="225" spans="1:19" ht="12.75">
      <c r="A225" s="84">
        <f t="shared" si="10"/>
        <v>222</v>
      </c>
      <c r="B225" s="84">
        <f>Pontozás6X5!A30</f>
        <v>510</v>
      </c>
      <c r="C225" s="85">
        <f>IF($B225&gt;0,VLOOKUP($B225,Nevezés!$A$2:$J$450,2,FALSE),"")</f>
        <v>166</v>
      </c>
      <c r="D225" s="86" t="str">
        <f>IF($B225&gt;0,VLOOKUP($B225,Nevezés!$A$2:$J$450,3,FALSE),"")</f>
        <v>Kanóczki Lajos</v>
      </c>
      <c r="E225" s="86" t="str">
        <f>IF($B225&gt;0,VLOOKUP($B225,Nevezés!$A$2:$J$450,4,FALSE),"")</f>
        <v>M.o.</v>
      </c>
      <c r="F225" s="86" t="str">
        <f>IF($B225&gt;0,VLOOKUP($B225,Nevezés!$A$2:$J$450,5,FALSE),"")</f>
        <v>Sárisáp</v>
      </c>
      <c r="G225" s="86" t="str">
        <f>IF($B225&gt;0,VLOOKUP($B225,Nevezés!$A$2:$J$450,6,FALSE),"")</f>
        <v>Zenit</v>
      </c>
      <c r="H225" s="86">
        <f>IF($B225&gt;0,VLOOKUP($B225,Nevezés!$A$2:$J$450,7,FALSE),"")</f>
        <v>2012</v>
      </c>
      <c r="I225" s="86" t="str">
        <f>IF($B225&gt;0,VLOOKUP($B225,Nevezés!$A$2:$J$450,8,FALSE),"")</f>
        <v>Mátra</v>
      </c>
      <c r="J225" s="86" t="str">
        <f>IF($B225&gt;0,VLOOKUP($B225,Nevezés!$A$2:$J$450,9,FALSE),"")</f>
        <v>száraz</v>
      </c>
      <c r="K225" s="86" t="str">
        <f>IF($B225&gt;0,VLOOKUP($B225,Nevezés!$A$2:$J$450,10,FALSE),"")</f>
        <v>fehér</v>
      </c>
      <c r="L225" s="87">
        <f>Pontozás6X5!B30</f>
        <v>3</v>
      </c>
      <c r="M225" s="88">
        <f>Pontozás6X5!C30</f>
        <v>14</v>
      </c>
      <c r="N225" s="88">
        <f>Pontozás6X5!D30</f>
        <v>16</v>
      </c>
      <c r="O225" s="88">
        <f>Pontozás6X5!E30</f>
        <v>15</v>
      </c>
      <c r="P225" s="88">
        <f>Pontozás6X5!F30</f>
        <v>15</v>
      </c>
      <c r="Q225" s="88">
        <f>Pontozás6X5!G30</f>
        <v>14</v>
      </c>
      <c r="R225" s="89">
        <f t="shared" si="11"/>
        <v>14.8</v>
      </c>
      <c r="S225" s="54" t="str">
        <f t="shared" si="12"/>
        <v> </v>
      </c>
    </row>
    <row r="226" spans="1:19" ht="12.75">
      <c r="A226" s="84">
        <f t="shared" si="10"/>
        <v>225</v>
      </c>
      <c r="B226" s="84">
        <f>Pontozás6X5!A8</f>
        <v>602</v>
      </c>
      <c r="C226" s="85">
        <f>IF($B226&gt;0,VLOOKUP($B226,Nevezés!$A$2:$J$450,2,FALSE),"")</f>
        <v>6</v>
      </c>
      <c r="D226" s="86" t="str">
        <f>IF($B226&gt;0,VLOOKUP($B226,Nevezés!$A$2:$J$450,3,FALSE),"")</f>
        <v>Mike Zoltán</v>
      </c>
      <c r="E226" s="86" t="str">
        <f>IF($B226&gt;0,VLOOKUP($B226,Nevezés!$A$2:$J$450,4,FALSE),"")</f>
        <v>M.o.</v>
      </c>
      <c r="F226" s="86" t="str">
        <f>IF($B226&gt;0,VLOOKUP($B226,Nevezés!$A$2:$J$450,5,FALSE),"")</f>
        <v>Epöl</v>
      </c>
      <c r="G226" s="86" t="str">
        <f>IF($B226&gt;0,VLOOKUP($B226,Nevezés!$A$2:$J$450,6,FALSE),"")</f>
        <v>Vegyes fehér</v>
      </c>
      <c r="H226" s="86">
        <f>IF($B226&gt;0,VLOOKUP($B226,Nevezés!$A$2:$J$450,7,FALSE),"")</f>
        <v>2012</v>
      </c>
      <c r="I226" s="86" t="str">
        <f>IF($B226&gt;0,VLOOKUP($B226,Nevezés!$A$2:$J$450,8,FALSE),"")</f>
        <v>Epöl</v>
      </c>
      <c r="J226" s="86" t="str">
        <f>IF($B226&gt;0,VLOOKUP($B226,Nevezés!$A$2:$J$450,9,FALSE),"")</f>
        <v>száraz</v>
      </c>
      <c r="K226" s="86" t="str">
        <f>IF($B226&gt;0,VLOOKUP($B226,Nevezés!$A$2:$J$450,10,FALSE),"")</f>
        <v>fehér</v>
      </c>
      <c r="L226" s="87">
        <f>Pontozás6X5!B8</f>
        <v>4</v>
      </c>
      <c r="M226" s="88">
        <f>Pontozás6X5!C8</f>
        <v>14</v>
      </c>
      <c r="N226" s="88">
        <f>Pontozás6X5!D8</f>
        <v>16.8</v>
      </c>
      <c r="O226" s="88">
        <f>Pontozás6X5!E8</f>
        <v>16.4</v>
      </c>
      <c r="P226" s="88">
        <f>Pontozás6X5!F8</f>
        <v>12</v>
      </c>
      <c r="Q226" s="88">
        <f>Pontozás6X5!G8</f>
        <v>14</v>
      </c>
      <c r="R226" s="89">
        <f t="shared" si="11"/>
        <v>14.64</v>
      </c>
      <c r="S226" s="54" t="str">
        <f t="shared" si="12"/>
        <v> </v>
      </c>
    </row>
    <row r="227" spans="1:19" ht="12.75">
      <c r="A227" s="84">
        <f t="shared" si="10"/>
        <v>226</v>
      </c>
      <c r="B227" s="84">
        <f>Pontozás6X5!A36</f>
        <v>307</v>
      </c>
      <c r="C227" s="85">
        <f>IF($B227&gt;0,VLOOKUP($B227,Nevezés!$A$2:$J$450,2,FALSE),"")</f>
        <v>43</v>
      </c>
      <c r="D227" s="86" t="str">
        <f>IF($B227&gt;0,VLOOKUP($B227,Nevezés!$A$2:$J$450,3,FALSE),"")</f>
        <v>Dieter Eifler</v>
      </c>
      <c r="E227" s="86" t="str">
        <f>IF($B227&gt;0,VLOOKUP($B227,Nevezés!$A$2:$J$450,4,FALSE),"")</f>
        <v>M.o.</v>
      </c>
      <c r="F227" s="86" t="str">
        <f>IF($B227&gt;0,VLOOKUP($B227,Nevezés!$A$2:$J$450,5,FALSE),"")</f>
        <v>Csolnok</v>
      </c>
      <c r="G227" s="86" t="str">
        <f>IF($B227&gt;0,VLOOKUP($B227,Nevezés!$A$2:$J$450,6,FALSE),"")</f>
        <v>Bianka</v>
      </c>
      <c r="H227" s="86">
        <f>IF($B227&gt;0,VLOOKUP($B227,Nevezés!$A$2:$J$450,7,FALSE),"")</f>
        <v>2012</v>
      </c>
      <c r="I227" s="86" t="str">
        <f>IF($B227&gt;0,VLOOKUP($B227,Nevezés!$A$2:$J$450,8,FALSE),"")</f>
        <v>Csolnok</v>
      </c>
      <c r="J227" s="86" t="str">
        <f>IF($B227&gt;0,VLOOKUP($B227,Nevezés!$A$2:$J$450,9,FALSE),"")</f>
        <v>félédes</v>
      </c>
      <c r="K227" s="86" t="str">
        <f>IF($B227&gt;0,VLOOKUP($B227,Nevezés!$A$2:$J$450,10,FALSE),"")</f>
        <v>fehér</v>
      </c>
      <c r="L227" s="87">
        <f>Pontozás6X5!B36</f>
        <v>1</v>
      </c>
      <c r="M227" s="88">
        <f>Pontozás6X5!C36</f>
        <v>14</v>
      </c>
      <c r="N227" s="88">
        <f>Pontozás6X5!D36</f>
        <v>14</v>
      </c>
      <c r="O227" s="88">
        <f>Pontozás6X5!E36</f>
        <v>15</v>
      </c>
      <c r="P227" s="88">
        <f>Pontozás6X5!F36</f>
        <v>14.5</v>
      </c>
      <c r="Q227" s="88">
        <f>Pontozás6X5!G36</f>
        <v>15</v>
      </c>
      <c r="R227" s="89">
        <f t="shared" si="11"/>
        <v>14.5</v>
      </c>
      <c r="S227" s="54" t="str">
        <f t="shared" si="12"/>
        <v> </v>
      </c>
    </row>
    <row r="228" spans="1:19" ht="12.75">
      <c r="A228" s="84">
        <f t="shared" si="10"/>
        <v>227</v>
      </c>
      <c r="B228" s="84">
        <f>Pontozás6X5!A108</f>
        <v>627</v>
      </c>
      <c r="C228" s="85">
        <f>IF($B228&gt;0,VLOOKUP($B228,Nevezés!$A$2:$J$450,2,FALSE),"")</f>
        <v>60</v>
      </c>
      <c r="D228" s="86" t="str">
        <f>IF($B228&gt;0,VLOOKUP($B228,Nevezés!$A$2:$J$450,3,FALSE),"")</f>
        <v>Mali Horváth Pincészet</v>
      </c>
      <c r="E228" s="86" t="str">
        <f>IF($B228&gt;0,VLOOKUP($B228,Nevezés!$A$2:$J$450,4,FALSE),"")</f>
        <v>M.o.</v>
      </c>
      <c r="F228" s="86" t="str">
        <f>IF($B228&gt;0,VLOOKUP($B228,Nevezés!$A$2:$J$450,5,FALSE),"")</f>
        <v>Sárisáp</v>
      </c>
      <c r="G228" s="86" t="str">
        <f>IF($B228&gt;0,VLOOKUP($B228,Nevezés!$A$2:$J$450,6,FALSE),"")</f>
        <v>Sárga muskotály</v>
      </c>
      <c r="H228" s="86">
        <f>IF($B228&gt;0,VLOOKUP($B228,Nevezés!$A$2:$J$450,7,FALSE),"")</f>
        <v>2012</v>
      </c>
      <c r="I228" s="86" t="str">
        <f>IF($B228&gt;0,VLOOKUP($B228,Nevezés!$A$2:$J$450,8,FALSE),"")</f>
        <v>Tokaj</v>
      </c>
      <c r="J228" s="86" t="str">
        <f>IF($B228&gt;0,VLOOKUP($B228,Nevezés!$A$2:$J$450,9,FALSE),"")</f>
        <v>félédes</v>
      </c>
      <c r="K228" s="86" t="str">
        <f>IF($B228&gt;0,VLOOKUP($B228,Nevezés!$A$2:$J$450,10,FALSE),"")</f>
        <v>fehér</v>
      </c>
      <c r="L228" s="87">
        <f>Pontozás6X5!B108</f>
        <v>4</v>
      </c>
      <c r="M228" s="88">
        <f>Pontozás6X5!C108</f>
        <v>14.5</v>
      </c>
      <c r="N228" s="88">
        <f>Pontozás6X5!D108</f>
        <v>15</v>
      </c>
      <c r="O228" s="88">
        <f>Pontozás6X5!E108</f>
        <v>15</v>
      </c>
      <c r="P228" s="88">
        <f>Pontozás6X5!F108</f>
        <v>14</v>
      </c>
      <c r="Q228" s="88">
        <f>Pontozás6X5!G108</f>
        <v>11</v>
      </c>
      <c r="R228" s="89">
        <f t="shared" si="11"/>
        <v>13.9</v>
      </c>
      <c r="S228" s="54" t="str">
        <f t="shared" si="12"/>
        <v> </v>
      </c>
    </row>
    <row r="229" spans="1:19" ht="12.75">
      <c r="A229" s="84">
        <f t="shared" si="10"/>
        <v>228</v>
      </c>
      <c r="B229" s="84">
        <f>Pontozás6X5!A103</f>
        <v>322</v>
      </c>
      <c r="C229" s="85">
        <f>IF($B229&gt;0,VLOOKUP($B229,Nevezés!$A$2:$J$450,2,FALSE),"")</f>
        <v>217</v>
      </c>
      <c r="D229" s="86" t="str">
        <f>IF($B229&gt;0,VLOOKUP($B229,Nevezés!$A$2:$J$450,3,FALSE),"")</f>
        <v>Szeiler Mihály</v>
      </c>
      <c r="E229" s="86" t="str">
        <f>IF($B229&gt;0,VLOOKUP($B229,Nevezés!$A$2:$J$450,4,FALSE),"")</f>
        <v>M.o.</v>
      </c>
      <c r="F229" s="86" t="str">
        <f>IF($B229&gt;0,VLOOKUP($B229,Nevezés!$A$2:$J$450,5,FALSE),"")</f>
        <v>Sárisáp</v>
      </c>
      <c r="G229" s="86" t="str">
        <f>IF($B229&gt;0,VLOOKUP($B229,Nevezés!$A$2:$J$450,6,FALSE),"")</f>
        <v>Tramini</v>
      </c>
      <c r="H229" s="86">
        <f>IF($B229&gt;0,VLOOKUP($B229,Nevezés!$A$2:$J$450,7,FALSE),"")</f>
        <v>2012</v>
      </c>
      <c r="I229" s="86" t="str">
        <f>IF($B229&gt;0,VLOOKUP($B229,Nevezés!$A$2:$J$450,8,FALSE),"")</f>
        <v>Gyöngyös</v>
      </c>
      <c r="J229" s="86" t="str">
        <f>IF($B229&gt;0,VLOOKUP($B229,Nevezés!$A$2:$J$450,9,FALSE),"")</f>
        <v>száraz</v>
      </c>
      <c r="K229" s="86" t="str">
        <f>IF($B229&gt;0,VLOOKUP($B229,Nevezés!$A$2:$J$450,10,FALSE),"")</f>
        <v>fehér</v>
      </c>
      <c r="L229" s="87">
        <f>Pontozás6X5!B103</f>
        <v>1</v>
      </c>
      <c r="M229" s="88">
        <f>Pontozás6X5!C103</f>
        <v>15</v>
      </c>
      <c r="N229" s="88">
        <f>Pontozás6X5!D103</f>
        <v>10</v>
      </c>
      <c r="O229" s="88">
        <f>Pontozás6X5!E103</f>
        <v>14</v>
      </c>
      <c r="P229" s="88">
        <f>Pontozás6X5!F103</f>
        <v>14</v>
      </c>
      <c r="Q229" s="88">
        <f>Pontozás6X5!G103</f>
        <v>15</v>
      </c>
      <c r="R229" s="89">
        <f t="shared" si="11"/>
        <v>13.6</v>
      </c>
      <c r="S229" s="54" t="str">
        <f t="shared" si="12"/>
        <v> </v>
      </c>
    </row>
    <row r="230" spans="1:19" ht="12.75">
      <c r="A230" s="84">
        <f t="shared" si="10"/>
        <v>229</v>
      </c>
      <c r="B230" s="84">
        <f>Pontozás6X5!A177</f>
        <v>637</v>
      </c>
      <c r="C230" s="85">
        <f>IF($B230&gt;0,VLOOKUP($B230,Nevezés!$A$2:$J$450,2,FALSE),"")</f>
        <v>172</v>
      </c>
      <c r="D230" s="86" t="str">
        <f>IF($B230&gt;0,VLOOKUP($B230,Nevezés!$A$2:$J$450,3,FALSE),"")</f>
        <v>Kurinyecz Gábor</v>
      </c>
      <c r="E230" s="86" t="str">
        <f>IF($B230&gt;0,VLOOKUP($B230,Nevezés!$A$2:$J$450,4,FALSE),"")</f>
        <v>M.o.</v>
      </c>
      <c r="F230" s="86" t="str">
        <f>IF($B230&gt;0,VLOOKUP($B230,Nevezés!$A$2:$J$450,5,FALSE),"")</f>
        <v>Sárisáp</v>
      </c>
      <c r="G230" s="86" t="str">
        <f>IF($B230&gt;0,VLOOKUP($B230,Nevezés!$A$2:$J$450,6,FALSE),"")</f>
        <v>Vegyes vörös</v>
      </c>
      <c r="H230" s="86">
        <f>IF($B230&gt;0,VLOOKUP($B230,Nevezés!$A$2:$J$450,7,FALSE),"")</f>
        <v>2012</v>
      </c>
      <c r="I230" s="86" t="str">
        <f>IF($B230&gt;0,VLOOKUP($B230,Nevezés!$A$2:$J$450,8,FALSE),"")</f>
        <v>Sárisáp</v>
      </c>
      <c r="J230" s="86" t="str">
        <f>IF($B230&gt;0,VLOOKUP($B230,Nevezés!$A$2:$J$450,9,FALSE),"")</f>
        <v>félszáraz</v>
      </c>
      <c r="K230" s="86" t="str">
        <f>IF($B230&gt;0,VLOOKUP($B230,Nevezés!$A$2:$J$450,10,FALSE),"")</f>
        <v>vörös</v>
      </c>
      <c r="L230" s="87">
        <f>Pontozás6X5!B177</f>
        <v>4</v>
      </c>
      <c r="M230" s="88">
        <f>Pontozás6X5!C177</f>
        <v>14</v>
      </c>
      <c r="N230" s="88">
        <f>Pontozás6X5!D177</f>
        <v>13</v>
      </c>
      <c r="O230" s="88">
        <f>Pontozás6X5!E177</f>
        <v>14</v>
      </c>
      <c r="P230" s="88">
        <f>Pontozás6X5!F177</f>
        <v>13</v>
      </c>
      <c r="Q230" s="88">
        <f>Pontozás6X5!G177</f>
        <v>9</v>
      </c>
      <c r="R230" s="89">
        <f t="shared" si="11"/>
        <v>12.6</v>
      </c>
      <c r="S230" s="54" t="str">
        <f t="shared" si="12"/>
        <v> </v>
      </c>
    </row>
    <row r="231" spans="1:19" ht="12.75">
      <c r="A231" s="84">
        <f t="shared" si="10"/>
        <v>230</v>
      </c>
      <c r="B231" s="84">
        <f>Pontozás6X5!A207</f>
        <v>446</v>
      </c>
      <c r="C231" s="85">
        <f>IF($B231&gt;0,VLOOKUP($B231,Nevezés!$A$2:$J$450,2,FALSE),"")</f>
        <v>96</v>
      </c>
      <c r="D231" s="86" t="str">
        <f>IF($B231&gt;0,VLOOKUP($B231,Nevezés!$A$2:$J$450,3,FALSE),"")</f>
        <v>Varga Józsefné</v>
      </c>
      <c r="E231" s="86" t="str">
        <f>IF($B231&gt;0,VLOOKUP($B231,Nevezés!$A$2:$J$450,4,FALSE),"")</f>
        <v>M.o.</v>
      </c>
      <c r="F231" s="86" t="str">
        <f>IF($B231&gt;0,VLOOKUP($B231,Nevezés!$A$2:$J$450,5,FALSE),"")</f>
        <v>Sárisáp</v>
      </c>
      <c r="G231" s="86" t="str">
        <f>IF($B231&gt;0,VLOOKUP($B231,Nevezés!$A$2:$J$450,6,FALSE),"")</f>
        <v>Flóra újfajta</v>
      </c>
      <c r="H231" s="86">
        <f>IF($B231&gt;0,VLOOKUP($B231,Nevezés!$A$2:$J$450,7,FALSE),"")</f>
        <v>2011</v>
      </c>
      <c r="I231" s="86" t="str">
        <f>IF($B231&gt;0,VLOOKUP($B231,Nevezés!$A$2:$J$450,8,FALSE),"")</f>
        <v>Sárisáp Óhegy</v>
      </c>
      <c r="J231" s="86" t="str">
        <f>IF($B231&gt;0,VLOOKUP($B231,Nevezés!$A$2:$J$450,9,FALSE),"")</f>
        <v>száraz</v>
      </c>
      <c r="K231" s="86" t="str">
        <f>IF($B231&gt;0,VLOOKUP($B231,Nevezés!$A$2:$J$450,10,FALSE),"")</f>
        <v>vörös</v>
      </c>
      <c r="L231" s="87">
        <f>Pontozás6X5!B207</f>
        <v>3</v>
      </c>
      <c r="M231" s="88">
        <f>Pontozás6X5!C207</f>
        <v>12</v>
      </c>
      <c r="N231" s="88">
        <f>Pontozás6X5!D207</f>
        <v>10</v>
      </c>
      <c r="O231" s="88">
        <f>Pontozás6X5!E207</f>
        <v>15</v>
      </c>
      <c r="P231" s="88">
        <f>Pontozás6X5!F207</f>
        <v>0</v>
      </c>
      <c r="Q231" s="88">
        <f>Pontozás6X5!G207</f>
        <v>0</v>
      </c>
      <c r="R231" s="89">
        <f t="shared" si="11"/>
        <v>7.4</v>
      </c>
      <c r="S231" s="54" t="str">
        <f t="shared" si="12"/>
        <v> </v>
      </c>
    </row>
    <row r="232" spans="1:19" ht="12.75">
      <c r="A232" s="84">
        <f t="shared" si="10"/>
        <v>231</v>
      </c>
      <c r="B232" s="84">
        <f>Pontozás6X5!A101</f>
        <v>623</v>
      </c>
      <c r="C232" s="85">
        <f>IF($B232&gt;0,VLOOKUP($B232,Nevezés!$A$2:$J$450,2,FALSE),"")</f>
        <v>55</v>
      </c>
      <c r="D232" s="86" t="str">
        <f>IF($B232&gt;0,VLOOKUP($B232,Nevezés!$A$2:$J$450,3,FALSE),"")</f>
        <v>Trexler Mihály</v>
      </c>
      <c r="E232" s="86" t="str">
        <f>IF($B232&gt;0,VLOOKUP($B232,Nevezés!$A$2:$J$450,4,FALSE),"")</f>
        <v>M.o.</v>
      </c>
      <c r="F232" s="86" t="str">
        <f>IF($B232&gt;0,VLOOKUP($B232,Nevezés!$A$2:$J$450,5,FALSE),"")</f>
        <v>Csolnok</v>
      </c>
      <c r="G232" s="86" t="str">
        <f>IF($B232&gt;0,VLOOKUP($B232,Nevezés!$A$2:$J$450,6,FALSE),"")</f>
        <v>Chardonnay</v>
      </c>
      <c r="H232" s="86">
        <f>IF($B232&gt;0,VLOOKUP($B232,Nevezés!$A$2:$J$450,7,FALSE),"")</f>
        <v>2012</v>
      </c>
      <c r="I232" s="86" t="str">
        <f>IF($B232&gt;0,VLOOKUP($B232,Nevezés!$A$2:$J$450,8,FALSE),"")</f>
        <v>Gyöngyös</v>
      </c>
      <c r="J232" s="86" t="str">
        <f>IF($B232&gt;0,VLOOKUP($B232,Nevezés!$A$2:$J$450,9,FALSE),"")</f>
        <v>száraz</v>
      </c>
      <c r="K232" s="86" t="str">
        <f>IF($B232&gt;0,VLOOKUP($B232,Nevezés!$A$2:$J$450,10,FALSE),"")</f>
        <v>fehér</v>
      </c>
      <c r="L232" s="87">
        <f>Pontozás6X5!B101</f>
        <v>4</v>
      </c>
      <c r="M232" s="88">
        <f>Pontozás6X5!C101</f>
        <v>0</v>
      </c>
      <c r="N232" s="88">
        <f>Pontozás6X5!D101</f>
        <v>0</v>
      </c>
      <c r="O232" s="88">
        <f>Pontozás6X5!E101</f>
        <v>0</v>
      </c>
      <c r="P232" s="88">
        <f>Pontozás6X5!F101</f>
        <v>0</v>
      </c>
      <c r="Q232" s="88">
        <f>Pontozás6X5!G101</f>
        <v>0</v>
      </c>
      <c r="R232" s="89">
        <f t="shared" si="11"/>
        <v>0</v>
      </c>
      <c r="S232" s="54" t="str">
        <f t="shared" si="12"/>
        <v> </v>
      </c>
    </row>
    <row r="233" spans="1:19" ht="12.75">
      <c r="A233" s="84">
        <f t="shared" si="10"/>
        <v>231</v>
      </c>
      <c r="B233" s="84">
        <f>Pontozás6X5!A21</f>
        <v>605</v>
      </c>
      <c r="C233" s="85">
        <f>IF($B233&gt;0,VLOOKUP($B233,Nevezés!$A$2:$J$450,2,FALSE),"")</f>
        <v>23</v>
      </c>
      <c r="D233" s="86" t="str">
        <f>IF($B233&gt;0,VLOOKUP($B233,Nevezés!$A$2:$J$450,3,FALSE),"")</f>
        <v>Barina József</v>
      </c>
      <c r="E233" s="86" t="str">
        <f>IF($B233&gt;0,VLOOKUP($B233,Nevezés!$A$2:$J$450,4,FALSE),"")</f>
        <v>M.o.</v>
      </c>
      <c r="F233" s="86" t="str">
        <f>IF($B233&gt;0,VLOOKUP($B233,Nevezés!$A$2:$J$450,5,FALSE),"")</f>
        <v>Mogyorósbánya</v>
      </c>
      <c r="G233" s="86" t="str">
        <f>IF($B233&gt;0,VLOOKUP($B233,Nevezés!$A$2:$J$450,6,FALSE),"")</f>
        <v>Vegyes fehér</v>
      </c>
      <c r="H233" s="86">
        <f>IF($B233&gt;0,VLOOKUP($B233,Nevezés!$A$2:$J$450,7,FALSE),"")</f>
        <v>2012</v>
      </c>
      <c r="I233" s="86" t="str">
        <f>IF($B233&gt;0,VLOOKUP($B233,Nevezés!$A$2:$J$450,8,FALSE),"")</f>
        <v>Mogyorósbánya</v>
      </c>
      <c r="J233" s="86" t="str">
        <f>IF($B233&gt;0,VLOOKUP($B233,Nevezés!$A$2:$J$450,9,FALSE),"")</f>
        <v>félszáraz</v>
      </c>
      <c r="K233" s="86" t="str">
        <f>IF($B233&gt;0,VLOOKUP($B233,Nevezés!$A$2:$J$450,10,FALSE),"")</f>
        <v>fehér</v>
      </c>
      <c r="L233" s="87">
        <f>Pontozás6X5!B21</f>
        <v>4</v>
      </c>
      <c r="M233" s="88">
        <f>Pontozás6X5!C21</f>
        <v>0</v>
      </c>
      <c r="N233" s="88">
        <f>Pontozás6X5!D21</f>
        <v>0</v>
      </c>
      <c r="O233" s="88">
        <f>Pontozás6X5!E21</f>
        <v>0</v>
      </c>
      <c r="P233" s="88">
        <f>Pontozás6X5!F21</f>
        <v>0</v>
      </c>
      <c r="Q233" s="88">
        <f>Pontozás6X5!G21</f>
        <v>0</v>
      </c>
      <c r="R233" s="89">
        <f t="shared" si="11"/>
        <v>0</v>
      </c>
      <c r="S233" s="54" t="str">
        <f t="shared" si="12"/>
        <v> </v>
      </c>
    </row>
    <row r="234" spans="1:19" ht="12.75">
      <c r="A234" s="84">
        <f t="shared" si="10"/>
        <v>231</v>
      </c>
      <c r="B234" s="84">
        <f>Pontozás6X5!A167</f>
        <v>635</v>
      </c>
      <c r="C234" s="85">
        <f>IF($B234&gt;0,VLOOKUP($B234,Nevezés!$A$2:$J$450,2,FALSE),"")</f>
        <v>102</v>
      </c>
      <c r="D234" s="86" t="str">
        <f>IF($B234&gt;0,VLOOKUP($B234,Nevezés!$A$2:$J$450,3,FALSE),"")</f>
        <v>Legény Ferenc</v>
      </c>
      <c r="E234" s="86" t="str">
        <f>IF($B234&gt;0,VLOOKUP($B234,Nevezés!$A$2:$J$450,4,FALSE),"")</f>
        <v>M.o.</v>
      </c>
      <c r="F234" s="86" t="str">
        <f>IF($B234&gt;0,VLOOKUP($B234,Nevezés!$A$2:$J$450,5,FALSE),"")</f>
        <v>Piliscsév</v>
      </c>
      <c r="G234" s="86" t="str">
        <f>IF($B234&gt;0,VLOOKUP($B234,Nevezés!$A$2:$J$450,6,FALSE),"")</f>
        <v>Kékfrankos Zweigelt</v>
      </c>
      <c r="H234" s="86">
        <f>IF($B234&gt;0,VLOOKUP($B234,Nevezés!$A$2:$J$450,7,FALSE),"")</f>
        <v>2012</v>
      </c>
      <c r="I234" s="86" t="str">
        <f>IF($B234&gt;0,VLOOKUP($B234,Nevezés!$A$2:$J$450,8,FALSE),"")</f>
        <v>Piliscsév</v>
      </c>
      <c r="J234" s="86" t="str">
        <f>IF($B234&gt;0,VLOOKUP($B234,Nevezés!$A$2:$J$450,9,FALSE),"")</f>
        <v>száraz</v>
      </c>
      <c r="K234" s="86" t="str">
        <f>IF($B234&gt;0,VLOOKUP($B234,Nevezés!$A$2:$J$450,10,FALSE),"")</f>
        <v>vörös cuvée</v>
      </c>
      <c r="L234" s="87">
        <f>Pontozás6X5!B167</f>
        <v>4</v>
      </c>
      <c r="M234" s="88">
        <f>Pontozás6X5!C167</f>
        <v>0</v>
      </c>
      <c r="N234" s="88">
        <f>Pontozás6X5!D167</f>
        <v>0</v>
      </c>
      <c r="O234" s="88">
        <f>Pontozás6X5!E167</f>
        <v>0</v>
      </c>
      <c r="P234" s="88">
        <f>Pontozás6X5!F167</f>
        <v>0</v>
      </c>
      <c r="Q234" s="88">
        <f>Pontozás6X5!G167</f>
        <v>0</v>
      </c>
      <c r="R234" s="89">
        <f t="shared" si="11"/>
        <v>0</v>
      </c>
      <c r="S234" s="54" t="str">
        <f t="shared" si="12"/>
        <v> </v>
      </c>
    </row>
    <row r="235" spans="1:18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12.75">
      <c r="A248" s="92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12.75">
      <c r="A249" s="92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12.75">
      <c r="A304" s="92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12.75">
      <c r="A305" s="92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12.75">
      <c r="A306" s="92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12.75">
      <c r="A307" s="92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12.75">
      <c r="A308" s="92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12.75">
      <c r="A309" s="92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12.75">
      <c r="A310" s="92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12.75">
      <c r="A311" s="92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12.75">
      <c r="A312" s="9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12.75">
      <c r="A313" s="92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12.75">
      <c r="A323" s="92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12.75">
      <c r="A324" s="92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12.75">
      <c r="A325" s="92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12.75">
      <c r="A326" s="92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12.75">
      <c r="A327" s="92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2.75">
      <c r="A328" s="92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2.75">
      <c r="A329" s="92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2.75">
      <c r="A330" s="92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2.75">
      <c r="A331" s="92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2.75">
      <c r="A332" s="9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2.75">
      <c r="A333" s="92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2.75">
      <c r="A334" s="92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2.75">
      <c r="A335" s="92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2.75">
      <c r="A336" s="92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2.75">
      <c r="A337" s="92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12.75">
      <c r="A352" s="9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12.75">
      <c r="A353" s="92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12.75">
      <c r="A354" s="92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12.75">
      <c r="A355" s="92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12.75">
      <c r="A356" s="92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12.75">
      <c r="A357" s="92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12.75">
      <c r="A358" s="92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12.75">
      <c r="A360" s="92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12.75">
      <c r="A361" s="92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12.75">
      <c r="A362" s="9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</sheetData>
  <sheetProtection password="DA27" sheet="1" objects="1" scenarios="1" selectLockedCells="1" selectUnlockedCells="1"/>
  <mergeCells count="1">
    <mergeCell ref="T1:U1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01"/>
  <sheetViews>
    <sheetView zoomScale="102" zoomScaleNormal="102" workbookViewId="0" topLeftCell="A1">
      <pane ySplit="1" topLeftCell="BM2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12.7109375" style="40" customWidth="1"/>
    <col min="2" max="2" width="72.7109375" style="43" customWidth="1"/>
    <col min="3" max="16384" width="9.140625" style="43" customWidth="1"/>
  </cols>
  <sheetData>
    <row r="1" spans="1:2" ht="30" customHeight="1">
      <c r="A1" s="98" t="s">
        <v>309</v>
      </c>
      <c r="B1" s="99" t="s">
        <v>310</v>
      </c>
    </row>
    <row r="2" spans="1:2" ht="15">
      <c r="A2" s="100">
        <v>1</v>
      </c>
      <c r="B2" s="101"/>
    </row>
    <row r="3" spans="1:2" ht="15">
      <c r="A3" s="102">
        <v>2</v>
      </c>
      <c r="B3" s="103"/>
    </row>
    <row r="4" spans="1:2" ht="15">
      <c r="A4" s="102">
        <v>3</v>
      </c>
      <c r="B4" s="103"/>
    </row>
    <row r="5" spans="1:2" ht="15">
      <c r="A5" s="102">
        <v>4</v>
      </c>
      <c r="B5" s="103"/>
    </row>
    <row r="6" spans="1:2" ht="15">
      <c r="A6" s="102">
        <v>5</v>
      </c>
      <c r="B6" s="103"/>
    </row>
    <row r="7" spans="1:2" ht="15">
      <c r="A7" s="102">
        <v>6</v>
      </c>
      <c r="B7" s="103"/>
    </row>
    <row r="8" spans="1:2" ht="15">
      <c r="A8" s="102">
        <v>7</v>
      </c>
      <c r="B8" s="103"/>
    </row>
    <row r="9" spans="1:2" ht="15">
      <c r="A9" s="102">
        <v>8</v>
      </c>
      <c r="B9" s="103"/>
    </row>
    <row r="10" spans="1:2" ht="15">
      <c r="A10" s="102">
        <v>9</v>
      </c>
      <c r="B10" s="103"/>
    </row>
    <row r="11" spans="1:2" ht="15">
      <c r="A11" s="102">
        <v>10</v>
      </c>
      <c r="B11" s="103"/>
    </row>
    <row r="12" spans="1:2" ht="15">
      <c r="A12" s="102">
        <v>11</v>
      </c>
      <c r="B12" s="103"/>
    </row>
    <row r="13" spans="1:2" ht="15">
      <c r="A13" s="102">
        <v>12</v>
      </c>
      <c r="B13" s="103"/>
    </row>
    <row r="14" spans="1:2" ht="15">
      <c r="A14" s="102">
        <v>13</v>
      </c>
      <c r="B14" s="103"/>
    </row>
    <row r="15" spans="1:2" ht="15">
      <c r="A15" s="102">
        <v>14</v>
      </c>
      <c r="B15" s="103"/>
    </row>
    <row r="16" spans="1:2" ht="15">
      <c r="A16" s="102">
        <v>15</v>
      </c>
      <c r="B16" s="103"/>
    </row>
    <row r="17" spans="1:2" ht="15">
      <c r="A17" s="102">
        <v>16</v>
      </c>
      <c r="B17" s="103"/>
    </row>
    <row r="18" spans="1:2" ht="15">
      <c r="A18" s="102">
        <v>17</v>
      </c>
      <c r="B18" s="103"/>
    </row>
    <row r="19" spans="1:2" ht="15">
      <c r="A19" s="102">
        <v>18</v>
      </c>
      <c r="B19" s="103"/>
    </row>
    <row r="20" spans="1:2" ht="15">
      <c r="A20" s="102">
        <v>19</v>
      </c>
      <c r="B20" s="103"/>
    </row>
    <row r="21" spans="1:2" ht="15">
      <c r="A21" s="102">
        <v>20</v>
      </c>
      <c r="B21" s="103"/>
    </row>
    <row r="22" spans="1:2" ht="15">
      <c r="A22" s="102">
        <v>21</v>
      </c>
      <c r="B22" s="103"/>
    </row>
    <row r="23" spans="1:2" ht="15">
      <c r="A23" s="102">
        <v>22</v>
      </c>
      <c r="B23" s="103"/>
    </row>
    <row r="24" spans="1:2" ht="15">
      <c r="A24" s="102">
        <v>23</v>
      </c>
      <c r="B24" s="103"/>
    </row>
    <row r="25" spans="1:2" ht="15">
      <c r="A25" s="102">
        <v>24</v>
      </c>
      <c r="B25" s="103"/>
    </row>
    <row r="26" spans="1:2" ht="15">
      <c r="A26" s="102">
        <v>25</v>
      </c>
      <c r="B26" s="103"/>
    </row>
    <row r="27" spans="1:2" ht="15">
      <c r="A27" s="102">
        <v>26</v>
      </c>
      <c r="B27" s="103"/>
    </row>
    <row r="28" spans="1:2" ht="15">
      <c r="A28" s="102">
        <v>27</v>
      </c>
      <c r="B28" s="103"/>
    </row>
    <row r="29" spans="1:2" ht="15">
      <c r="A29" s="102">
        <v>28</v>
      </c>
      <c r="B29" s="103"/>
    </row>
    <row r="30" spans="1:2" ht="15">
      <c r="A30" s="102">
        <v>29</v>
      </c>
      <c r="B30" s="103"/>
    </row>
    <row r="31" spans="1:2" ht="15">
      <c r="A31" s="102">
        <v>30</v>
      </c>
      <c r="B31" s="103"/>
    </row>
    <row r="32" spans="1:2" ht="15">
      <c r="A32" s="102">
        <v>31</v>
      </c>
      <c r="B32" s="103"/>
    </row>
    <row r="33" spans="1:2" ht="15">
      <c r="A33" s="102">
        <v>32</v>
      </c>
      <c r="B33" s="103"/>
    </row>
    <row r="34" spans="1:2" ht="15">
      <c r="A34" s="102">
        <v>33</v>
      </c>
      <c r="B34" s="103"/>
    </row>
    <row r="35" spans="1:2" ht="15">
      <c r="A35" s="102">
        <v>34</v>
      </c>
      <c r="B35" s="103"/>
    </row>
    <row r="36" spans="1:2" ht="15">
      <c r="A36" s="102">
        <v>35</v>
      </c>
      <c r="B36" s="103"/>
    </row>
    <row r="37" spans="1:2" ht="15">
      <c r="A37" s="102">
        <v>36</v>
      </c>
      <c r="B37" s="103"/>
    </row>
    <row r="38" spans="1:2" ht="15">
      <c r="A38" s="102">
        <v>37</v>
      </c>
      <c r="B38" s="103"/>
    </row>
    <row r="39" spans="1:2" ht="15">
      <c r="A39" s="102">
        <v>38</v>
      </c>
      <c r="B39" s="103"/>
    </row>
    <row r="40" spans="1:2" ht="15">
      <c r="A40" s="102">
        <v>39</v>
      </c>
      <c r="B40" s="103"/>
    </row>
    <row r="41" spans="1:2" ht="15">
      <c r="A41" s="102">
        <v>40</v>
      </c>
      <c r="B41" s="103"/>
    </row>
    <row r="42" spans="1:2" ht="15">
      <c r="A42" s="102">
        <v>41</v>
      </c>
      <c r="B42" s="103"/>
    </row>
    <row r="43" spans="1:2" ht="15">
      <c r="A43" s="102">
        <v>42</v>
      </c>
      <c r="B43" s="103"/>
    </row>
    <row r="44" spans="1:2" ht="15">
      <c r="A44" s="102">
        <v>43</v>
      </c>
      <c r="B44" s="103"/>
    </row>
    <row r="45" spans="1:2" ht="15">
      <c r="A45" s="102">
        <v>44</v>
      </c>
      <c r="B45" s="103"/>
    </row>
    <row r="46" spans="1:2" ht="15">
      <c r="A46" s="102">
        <v>45</v>
      </c>
      <c r="B46" s="103"/>
    </row>
    <row r="47" spans="1:2" ht="15">
      <c r="A47" s="102">
        <v>46</v>
      </c>
      <c r="B47" s="103"/>
    </row>
    <row r="48" spans="1:2" ht="15">
      <c r="A48" s="102">
        <v>47</v>
      </c>
      <c r="B48" s="103"/>
    </row>
    <row r="49" spans="1:2" ht="15">
      <c r="A49" s="102">
        <v>48</v>
      </c>
      <c r="B49" s="103"/>
    </row>
    <row r="50" spans="1:2" ht="15">
      <c r="A50" s="102">
        <v>49</v>
      </c>
      <c r="B50" s="103"/>
    </row>
    <row r="51" spans="1:2" ht="15">
      <c r="A51" s="102">
        <v>50</v>
      </c>
      <c r="B51" s="103"/>
    </row>
    <row r="52" spans="1:2" ht="15">
      <c r="A52" s="102">
        <v>51</v>
      </c>
      <c r="B52" s="103"/>
    </row>
    <row r="53" spans="1:2" ht="15">
      <c r="A53" s="102">
        <v>52</v>
      </c>
      <c r="B53" s="103"/>
    </row>
    <row r="54" spans="1:2" ht="15">
      <c r="A54" s="102">
        <v>53</v>
      </c>
      <c r="B54" s="103"/>
    </row>
    <row r="55" spans="1:2" ht="15">
      <c r="A55" s="102">
        <v>54</v>
      </c>
      <c r="B55" s="103"/>
    </row>
    <row r="56" spans="1:2" ht="15">
      <c r="A56" s="102">
        <v>55</v>
      </c>
      <c r="B56" s="103"/>
    </row>
    <row r="57" spans="1:2" ht="15">
      <c r="A57" s="102">
        <v>56</v>
      </c>
      <c r="B57" s="103"/>
    </row>
    <row r="58" spans="1:2" ht="15">
      <c r="A58" s="102">
        <v>57</v>
      </c>
      <c r="B58" s="103"/>
    </row>
    <row r="59" spans="1:2" ht="15">
      <c r="A59" s="102">
        <v>58</v>
      </c>
      <c r="B59" s="103"/>
    </row>
    <row r="60" spans="1:2" ht="15">
      <c r="A60" s="102">
        <v>59</v>
      </c>
      <c r="B60" s="103"/>
    </row>
    <row r="61" spans="1:2" ht="15">
      <c r="A61" s="102">
        <v>60</v>
      </c>
      <c r="B61" s="103"/>
    </row>
    <row r="62" spans="1:2" ht="15">
      <c r="A62" s="102">
        <v>61</v>
      </c>
      <c r="B62" s="103"/>
    </row>
    <row r="63" spans="1:2" ht="15">
      <c r="A63" s="102">
        <v>62</v>
      </c>
      <c r="B63" s="103"/>
    </row>
    <row r="64" spans="1:2" ht="15">
      <c r="A64" s="102">
        <v>63</v>
      </c>
      <c r="B64" s="103"/>
    </row>
    <row r="65" spans="1:2" ht="15">
      <c r="A65" s="102">
        <v>64</v>
      </c>
      <c r="B65" s="103"/>
    </row>
    <row r="66" spans="1:2" ht="15">
      <c r="A66" s="102">
        <v>65</v>
      </c>
      <c r="B66" s="103"/>
    </row>
    <row r="67" spans="1:2" ht="15">
      <c r="A67" s="102">
        <v>66</v>
      </c>
      <c r="B67" s="103"/>
    </row>
    <row r="68" spans="1:2" ht="15">
      <c r="A68" s="102">
        <v>67</v>
      </c>
      <c r="B68" s="103"/>
    </row>
    <row r="69" spans="1:2" ht="15">
      <c r="A69" s="102">
        <v>68</v>
      </c>
      <c r="B69" s="103"/>
    </row>
    <row r="70" spans="1:2" ht="15">
      <c r="A70" s="102">
        <v>69</v>
      </c>
      <c r="B70" s="103"/>
    </row>
    <row r="71" spans="1:2" ht="15">
      <c r="A71" s="102">
        <v>70</v>
      </c>
      <c r="B71" s="103"/>
    </row>
    <row r="72" spans="1:2" ht="15">
      <c r="A72" s="102">
        <v>71</v>
      </c>
      <c r="B72" s="103"/>
    </row>
    <row r="73" spans="1:2" ht="15">
      <c r="A73" s="102">
        <v>72</v>
      </c>
      <c r="B73" s="103"/>
    </row>
    <row r="74" spans="1:2" ht="15">
      <c r="A74" s="102">
        <v>73</v>
      </c>
      <c r="B74" s="103"/>
    </row>
    <row r="75" spans="1:2" ht="15">
      <c r="A75" s="102">
        <v>74</v>
      </c>
      <c r="B75" s="103"/>
    </row>
    <row r="76" spans="1:2" ht="15">
      <c r="A76" s="102">
        <v>75</v>
      </c>
      <c r="B76" s="103"/>
    </row>
    <row r="77" spans="1:2" ht="15">
      <c r="A77" s="102">
        <v>76</v>
      </c>
      <c r="B77" s="103"/>
    </row>
    <row r="78" spans="1:2" ht="15">
      <c r="A78" s="102">
        <v>77</v>
      </c>
      <c r="B78" s="103"/>
    </row>
    <row r="79" spans="1:2" ht="15">
      <c r="A79" s="102">
        <v>78</v>
      </c>
      <c r="B79" s="103"/>
    </row>
    <row r="80" spans="1:2" ht="15">
      <c r="A80" s="102">
        <v>79</v>
      </c>
      <c r="B80" s="103"/>
    </row>
    <row r="81" spans="1:2" ht="15">
      <c r="A81" s="102">
        <v>80</v>
      </c>
      <c r="B81" s="103"/>
    </row>
    <row r="82" spans="1:2" ht="15">
      <c r="A82" s="102">
        <v>81</v>
      </c>
      <c r="B82" s="103"/>
    </row>
    <row r="83" spans="1:2" ht="15">
      <c r="A83" s="102">
        <v>82</v>
      </c>
      <c r="B83" s="103"/>
    </row>
    <row r="84" spans="1:2" ht="15">
      <c r="A84" s="102">
        <v>83</v>
      </c>
      <c r="B84" s="103"/>
    </row>
    <row r="85" spans="1:2" ht="15">
      <c r="A85" s="102">
        <v>84</v>
      </c>
      <c r="B85" s="103"/>
    </row>
    <row r="86" spans="1:2" ht="15">
      <c r="A86" s="102">
        <v>85</v>
      </c>
      <c r="B86" s="103"/>
    </row>
    <row r="87" spans="1:2" ht="15">
      <c r="A87" s="102">
        <v>86</v>
      </c>
      <c r="B87" s="103"/>
    </row>
    <row r="88" spans="1:2" ht="15">
      <c r="A88" s="102">
        <v>87</v>
      </c>
      <c r="B88" s="103"/>
    </row>
    <row r="89" spans="1:2" ht="15">
      <c r="A89" s="102">
        <v>88</v>
      </c>
      <c r="B89" s="103"/>
    </row>
    <row r="90" spans="1:2" ht="15">
      <c r="A90" s="102">
        <v>89</v>
      </c>
      <c r="B90" s="103"/>
    </row>
    <row r="91" spans="1:2" ht="15">
      <c r="A91" s="102">
        <v>90</v>
      </c>
      <c r="B91" s="103"/>
    </row>
    <row r="92" spans="1:2" ht="15">
      <c r="A92" s="102">
        <v>91</v>
      </c>
      <c r="B92" s="103"/>
    </row>
    <row r="93" spans="1:2" ht="15">
      <c r="A93" s="102">
        <v>92</v>
      </c>
      <c r="B93" s="103"/>
    </row>
    <row r="94" spans="1:2" ht="15">
      <c r="A94" s="102">
        <v>93</v>
      </c>
      <c r="B94" s="103"/>
    </row>
    <row r="95" spans="1:2" ht="15">
      <c r="A95" s="102">
        <v>94</v>
      </c>
      <c r="B95" s="103"/>
    </row>
    <row r="96" spans="1:2" ht="15">
      <c r="A96" s="102">
        <v>95</v>
      </c>
      <c r="B96" s="103"/>
    </row>
    <row r="97" spans="1:2" ht="15">
      <c r="A97" s="102">
        <v>96</v>
      </c>
      <c r="B97" s="103"/>
    </row>
    <row r="98" spans="1:2" ht="15">
      <c r="A98" s="102">
        <v>97</v>
      </c>
      <c r="B98" s="103"/>
    </row>
    <row r="99" spans="1:2" ht="15">
      <c r="A99" s="102">
        <v>98</v>
      </c>
      <c r="B99" s="103"/>
    </row>
    <row r="100" spans="1:2" ht="15">
      <c r="A100" s="102">
        <v>99</v>
      </c>
      <c r="B100" s="103"/>
    </row>
    <row r="101" spans="1:2" ht="15">
      <c r="A101" s="102">
        <v>100</v>
      </c>
      <c r="B101" s="103" t="s">
        <v>311</v>
      </c>
    </row>
    <row r="102" spans="1:2" ht="15">
      <c r="A102" s="102">
        <v>101</v>
      </c>
      <c r="B102" s="103"/>
    </row>
    <row r="103" spans="1:2" ht="15">
      <c r="A103" s="102">
        <v>102</v>
      </c>
      <c r="B103" s="103"/>
    </row>
    <row r="104" spans="1:2" ht="15">
      <c r="A104" s="102">
        <v>103</v>
      </c>
      <c r="B104" s="103"/>
    </row>
    <row r="105" spans="1:2" ht="15">
      <c r="A105" s="102">
        <v>104</v>
      </c>
      <c r="B105" s="103"/>
    </row>
    <row r="106" spans="1:2" ht="15">
      <c r="A106" s="102">
        <v>105</v>
      </c>
      <c r="B106" s="103"/>
    </row>
    <row r="107" spans="1:2" ht="15">
      <c r="A107" s="102">
        <v>106</v>
      </c>
      <c r="B107" s="103"/>
    </row>
    <row r="108" spans="1:2" ht="15">
      <c r="A108" s="102">
        <v>107</v>
      </c>
      <c r="B108" s="103"/>
    </row>
    <row r="109" spans="1:2" ht="15">
      <c r="A109" s="102">
        <v>108</v>
      </c>
      <c r="B109" s="103"/>
    </row>
    <row r="110" spans="1:2" ht="15">
      <c r="A110" s="102">
        <v>109</v>
      </c>
      <c r="B110" s="103"/>
    </row>
    <row r="111" spans="1:2" ht="15">
      <c r="A111" s="102">
        <v>110</v>
      </c>
      <c r="B111" s="103"/>
    </row>
    <row r="112" spans="1:2" ht="15">
      <c r="A112" s="102">
        <v>111</v>
      </c>
      <c r="B112" s="103"/>
    </row>
    <row r="113" spans="1:2" ht="15">
      <c r="A113" s="102">
        <v>112</v>
      </c>
      <c r="B113" s="103"/>
    </row>
    <row r="114" spans="1:2" ht="15">
      <c r="A114" s="102">
        <v>113</v>
      </c>
      <c r="B114" s="103"/>
    </row>
    <row r="115" spans="1:2" ht="15">
      <c r="A115" s="102">
        <v>114</v>
      </c>
      <c r="B115" s="103"/>
    </row>
    <row r="116" spans="1:2" ht="15">
      <c r="A116" s="102">
        <v>115</v>
      </c>
      <c r="B116" s="103"/>
    </row>
    <row r="117" spans="1:2" ht="15">
      <c r="A117" s="102">
        <v>116</v>
      </c>
      <c r="B117" s="103"/>
    </row>
    <row r="118" spans="1:2" ht="15">
      <c r="A118" s="102">
        <v>117</v>
      </c>
      <c r="B118" s="103"/>
    </row>
    <row r="119" spans="1:2" ht="15">
      <c r="A119" s="102">
        <v>118</v>
      </c>
      <c r="B119" s="103"/>
    </row>
    <row r="120" spans="1:2" ht="15">
      <c r="A120" s="102">
        <v>119</v>
      </c>
      <c r="B120" s="103"/>
    </row>
    <row r="121" spans="1:2" ht="15">
      <c r="A121" s="102">
        <v>120</v>
      </c>
      <c r="B121" s="103"/>
    </row>
    <row r="122" spans="1:2" ht="15">
      <c r="A122" s="102">
        <v>121</v>
      </c>
      <c r="B122" s="103"/>
    </row>
    <row r="123" spans="1:2" ht="15">
      <c r="A123" s="102">
        <v>122</v>
      </c>
      <c r="B123" s="103"/>
    </row>
    <row r="124" spans="1:2" ht="15">
      <c r="A124" s="102">
        <v>123</v>
      </c>
      <c r="B124" s="103"/>
    </row>
    <row r="125" spans="1:2" ht="15">
      <c r="A125" s="102">
        <v>124</v>
      </c>
      <c r="B125" s="103"/>
    </row>
    <row r="126" spans="1:2" ht="15">
      <c r="A126" s="102">
        <v>125</v>
      </c>
      <c r="B126" s="103"/>
    </row>
    <row r="127" spans="1:2" ht="15">
      <c r="A127" s="102">
        <v>126</v>
      </c>
      <c r="B127" s="103"/>
    </row>
    <row r="128" spans="1:2" ht="15">
      <c r="A128" s="102">
        <v>127</v>
      </c>
      <c r="B128" s="103"/>
    </row>
    <row r="129" spans="1:2" ht="15">
      <c r="A129" s="102">
        <v>128</v>
      </c>
      <c r="B129" s="103"/>
    </row>
    <row r="130" spans="1:2" ht="15">
      <c r="A130" s="102">
        <v>129</v>
      </c>
      <c r="B130" s="103"/>
    </row>
    <row r="131" spans="1:2" ht="15">
      <c r="A131" s="102">
        <v>130</v>
      </c>
      <c r="B131" s="103"/>
    </row>
    <row r="132" spans="1:2" ht="15">
      <c r="A132" s="102">
        <v>131</v>
      </c>
      <c r="B132" s="103"/>
    </row>
    <row r="133" spans="1:2" ht="15">
      <c r="A133" s="102">
        <v>132</v>
      </c>
      <c r="B133" s="103"/>
    </row>
    <row r="134" spans="1:2" ht="15">
      <c r="A134" s="102">
        <v>133</v>
      </c>
      <c r="B134" s="103"/>
    </row>
    <row r="135" spans="1:2" ht="15">
      <c r="A135" s="102">
        <v>134</v>
      </c>
      <c r="B135" s="103"/>
    </row>
    <row r="136" spans="1:2" ht="15">
      <c r="A136" s="102">
        <v>135</v>
      </c>
      <c r="B136" s="103"/>
    </row>
    <row r="137" spans="1:2" ht="15">
      <c r="A137" s="102">
        <v>136</v>
      </c>
      <c r="B137" s="103"/>
    </row>
    <row r="138" spans="1:2" ht="15">
      <c r="A138" s="102">
        <v>137</v>
      </c>
      <c r="B138" s="103"/>
    </row>
    <row r="139" spans="1:2" ht="15">
      <c r="A139" s="102">
        <v>138</v>
      </c>
      <c r="B139" s="103"/>
    </row>
    <row r="140" spans="1:2" ht="15">
      <c r="A140" s="102">
        <v>139</v>
      </c>
      <c r="B140" s="103"/>
    </row>
    <row r="141" spans="1:2" ht="15">
      <c r="A141" s="102">
        <v>140</v>
      </c>
      <c r="B141" s="103"/>
    </row>
    <row r="142" spans="1:2" ht="15">
      <c r="A142" s="102">
        <v>141</v>
      </c>
      <c r="B142" s="103"/>
    </row>
    <row r="143" spans="1:2" ht="15">
      <c r="A143" s="102">
        <v>142</v>
      </c>
      <c r="B143" s="103"/>
    </row>
    <row r="144" spans="1:2" ht="15">
      <c r="A144" s="102">
        <v>143</v>
      </c>
      <c r="B144" s="103"/>
    </row>
    <row r="145" spans="1:2" ht="15">
      <c r="A145" s="102">
        <v>144</v>
      </c>
      <c r="B145" s="103"/>
    </row>
    <row r="146" spans="1:2" ht="15">
      <c r="A146" s="102">
        <v>145</v>
      </c>
      <c r="B146" s="103"/>
    </row>
    <row r="147" spans="1:2" ht="15">
      <c r="A147" s="102">
        <v>146</v>
      </c>
      <c r="B147" s="103"/>
    </row>
    <row r="148" spans="1:2" ht="15">
      <c r="A148" s="102">
        <v>147</v>
      </c>
      <c r="B148" s="103"/>
    </row>
    <row r="149" spans="1:2" ht="15">
      <c r="A149" s="102">
        <v>148</v>
      </c>
      <c r="B149" s="103"/>
    </row>
    <row r="150" spans="1:2" ht="15">
      <c r="A150" s="102">
        <v>149</v>
      </c>
      <c r="B150" s="103"/>
    </row>
    <row r="151" spans="1:2" ht="15">
      <c r="A151" s="102">
        <v>150</v>
      </c>
      <c r="B151" s="103"/>
    </row>
    <row r="152" spans="1:2" ht="15">
      <c r="A152" s="102">
        <v>151</v>
      </c>
      <c r="B152" s="103"/>
    </row>
    <row r="153" spans="1:2" ht="15">
      <c r="A153" s="102">
        <v>152</v>
      </c>
      <c r="B153" s="103"/>
    </row>
    <row r="154" spans="1:2" ht="15">
      <c r="A154" s="102">
        <v>153</v>
      </c>
      <c r="B154" s="103"/>
    </row>
    <row r="155" spans="1:2" ht="15">
      <c r="A155" s="102">
        <v>154</v>
      </c>
      <c r="B155" s="103"/>
    </row>
    <row r="156" spans="1:2" ht="15">
      <c r="A156" s="102">
        <v>155</v>
      </c>
      <c r="B156" s="103"/>
    </row>
    <row r="157" spans="1:2" ht="15">
      <c r="A157" s="102">
        <v>156</v>
      </c>
      <c r="B157" s="103"/>
    </row>
    <row r="158" spans="1:2" ht="15">
      <c r="A158" s="102">
        <v>157</v>
      </c>
      <c r="B158" s="103"/>
    </row>
    <row r="159" spans="1:2" ht="15">
      <c r="A159" s="102">
        <v>158</v>
      </c>
      <c r="B159" s="103"/>
    </row>
    <row r="160" spans="1:2" ht="15">
      <c r="A160" s="102">
        <v>159</v>
      </c>
      <c r="B160" s="103"/>
    </row>
    <row r="161" spans="1:2" ht="15">
      <c r="A161" s="102">
        <v>160</v>
      </c>
      <c r="B161" s="103"/>
    </row>
    <row r="162" spans="1:2" ht="15">
      <c r="A162" s="102">
        <v>161</v>
      </c>
      <c r="B162" s="103"/>
    </row>
    <row r="163" spans="1:2" ht="15">
      <c r="A163" s="102">
        <v>162</v>
      </c>
      <c r="B163" s="103"/>
    </row>
    <row r="164" spans="1:2" ht="15">
      <c r="A164" s="102">
        <v>163</v>
      </c>
      <c r="B164" s="103"/>
    </row>
    <row r="165" spans="1:2" ht="15">
      <c r="A165" s="102">
        <v>164</v>
      </c>
      <c r="B165" s="103"/>
    </row>
    <row r="166" spans="1:2" ht="15">
      <c r="A166" s="102">
        <v>165</v>
      </c>
      <c r="B166" s="103"/>
    </row>
    <row r="167" spans="1:2" ht="15">
      <c r="A167" s="102">
        <v>166</v>
      </c>
      <c r="B167" s="103"/>
    </row>
    <row r="168" spans="1:2" ht="15">
      <c r="A168" s="102">
        <v>167</v>
      </c>
      <c r="B168" s="103"/>
    </row>
    <row r="169" spans="1:2" ht="15">
      <c r="A169" s="102">
        <v>168</v>
      </c>
      <c r="B169" s="103"/>
    </row>
    <row r="170" spans="1:2" ht="15">
      <c r="A170" s="102">
        <v>169</v>
      </c>
      <c r="B170" s="103"/>
    </row>
    <row r="171" spans="1:2" ht="15">
      <c r="A171" s="102">
        <v>170</v>
      </c>
      <c r="B171" s="103"/>
    </row>
    <row r="172" spans="1:2" ht="15">
      <c r="A172" s="102">
        <v>171</v>
      </c>
      <c r="B172" s="103"/>
    </row>
    <row r="173" spans="1:2" ht="15">
      <c r="A173" s="102">
        <v>172</v>
      </c>
      <c r="B173" s="103"/>
    </row>
    <row r="174" spans="1:2" ht="15">
      <c r="A174" s="102">
        <v>173</v>
      </c>
      <c r="B174" s="103"/>
    </row>
    <row r="175" spans="1:2" ht="15">
      <c r="A175" s="102">
        <v>174</v>
      </c>
      <c r="B175" s="103"/>
    </row>
    <row r="176" spans="1:2" ht="15">
      <c r="A176" s="102">
        <v>175</v>
      </c>
      <c r="B176" s="103"/>
    </row>
    <row r="177" spans="1:2" ht="15">
      <c r="A177" s="102">
        <v>176</v>
      </c>
      <c r="B177" s="103"/>
    </row>
    <row r="178" spans="1:2" ht="15">
      <c r="A178" s="102">
        <v>177</v>
      </c>
      <c r="B178" s="103"/>
    </row>
    <row r="179" spans="1:2" ht="15">
      <c r="A179" s="102">
        <v>178</v>
      </c>
      <c r="B179" s="103"/>
    </row>
    <row r="180" spans="1:2" ht="15">
      <c r="A180" s="102">
        <v>179</v>
      </c>
      <c r="B180" s="103"/>
    </row>
    <row r="181" spans="1:2" ht="15">
      <c r="A181" s="102">
        <v>180</v>
      </c>
      <c r="B181" s="103"/>
    </row>
    <row r="182" spans="1:2" ht="15">
      <c r="A182" s="102">
        <v>181</v>
      </c>
      <c r="B182" s="103"/>
    </row>
    <row r="183" spans="1:2" ht="15">
      <c r="A183" s="102">
        <v>182</v>
      </c>
      <c r="B183" s="103"/>
    </row>
    <row r="184" spans="1:2" ht="15">
      <c r="A184" s="102">
        <v>183</v>
      </c>
      <c r="B184" s="103"/>
    </row>
    <row r="185" spans="1:2" ht="15">
      <c r="A185" s="102">
        <v>184</v>
      </c>
      <c r="B185" s="103"/>
    </row>
    <row r="186" spans="1:2" ht="15">
      <c r="A186" s="102">
        <v>185</v>
      </c>
      <c r="B186" s="103"/>
    </row>
    <row r="187" spans="1:2" ht="15">
      <c r="A187" s="102">
        <v>186</v>
      </c>
      <c r="B187" s="103"/>
    </row>
    <row r="188" spans="1:2" ht="15">
      <c r="A188" s="102">
        <v>187</v>
      </c>
      <c r="B188" s="103"/>
    </row>
    <row r="189" spans="1:2" ht="15">
      <c r="A189" s="102">
        <v>188</v>
      </c>
      <c r="B189" s="103"/>
    </row>
    <row r="190" spans="1:2" ht="15">
      <c r="A190" s="102">
        <v>189</v>
      </c>
      <c r="B190" s="103"/>
    </row>
    <row r="191" spans="1:2" ht="15">
      <c r="A191" s="102">
        <v>190</v>
      </c>
      <c r="B191" s="103"/>
    </row>
    <row r="192" spans="1:2" ht="15">
      <c r="A192" s="102">
        <v>191</v>
      </c>
      <c r="B192" s="103"/>
    </row>
    <row r="193" spans="1:2" ht="15">
      <c r="A193" s="102">
        <v>192</v>
      </c>
      <c r="B193" s="103"/>
    </row>
    <row r="194" spans="1:2" ht="15">
      <c r="A194" s="102">
        <v>193</v>
      </c>
      <c r="B194" s="103"/>
    </row>
    <row r="195" spans="1:2" ht="15">
      <c r="A195" s="102">
        <v>194</v>
      </c>
      <c r="B195" s="103"/>
    </row>
    <row r="196" spans="1:2" ht="15">
      <c r="A196" s="102">
        <v>195</v>
      </c>
      <c r="B196" s="103"/>
    </row>
    <row r="197" spans="1:2" ht="15">
      <c r="A197" s="102">
        <v>196</v>
      </c>
      <c r="B197" s="103"/>
    </row>
    <row r="198" spans="1:2" ht="15">
      <c r="A198" s="102">
        <v>197</v>
      </c>
      <c r="B198" s="103"/>
    </row>
    <row r="199" spans="1:2" ht="15">
      <c r="A199" s="102">
        <v>198</v>
      </c>
      <c r="B199" s="103"/>
    </row>
    <row r="200" spans="1:2" ht="15">
      <c r="A200" s="102">
        <v>199</v>
      </c>
      <c r="B200" s="103"/>
    </row>
    <row r="201" spans="1:2" ht="15">
      <c r="A201" s="102">
        <v>200</v>
      </c>
      <c r="B201" s="103"/>
    </row>
    <row r="202" spans="1:2" ht="15">
      <c r="A202" s="102">
        <v>201</v>
      </c>
      <c r="B202" s="103"/>
    </row>
    <row r="203" spans="1:2" ht="15">
      <c r="A203" s="102">
        <v>202</v>
      </c>
      <c r="B203" s="103"/>
    </row>
    <row r="204" spans="1:2" ht="15">
      <c r="A204" s="102">
        <v>203</v>
      </c>
      <c r="B204" s="103"/>
    </row>
    <row r="205" spans="1:2" ht="15">
      <c r="A205" s="102">
        <v>204</v>
      </c>
      <c r="B205" s="103"/>
    </row>
    <row r="206" spans="1:2" ht="15">
      <c r="A206" s="102">
        <v>205</v>
      </c>
      <c r="B206" s="103"/>
    </row>
    <row r="207" spans="1:2" ht="15">
      <c r="A207" s="102">
        <v>206</v>
      </c>
      <c r="B207" s="103"/>
    </row>
    <row r="208" spans="1:2" ht="15">
      <c r="A208" s="102">
        <v>207</v>
      </c>
      <c r="B208" s="103"/>
    </row>
    <row r="209" spans="1:2" ht="15">
      <c r="A209" s="102">
        <v>208</v>
      </c>
      <c r="B209" s="103"/>
    </row>
    <row r="210" spans="1:2" ht="15">
      <c r="A210" s="102">
        <v>209</v>
      </c>
      <c r="B210" s="103"/>
    </row>
    <row r="211" spans="1:2" ht="15">
      <c r="A211" s="102">
        <v>210</v>
      </c>
      <c r="B211" s="103"/>
    </row>
    <row r="212" spans="1:2" ht="15">
      <c r="A212" s="102">
        <v>211</v>
      </c>
      <c r="B212" s="103"/>
    </row>
    <row r="213" spans="1:2" ht="15">
      <c r="A213" s="102">
        <v>212</v>
      </c>
      <c r="B213" s="103"/>
    </row>
    <row r="214" spans="1:2" ht="15">
      <c r="A214" s="102">
        <v>213</v>
      </c>
      <c r="B214" s="103"/>
    </row>
    <row r="215" spans="1:2" ht="15">
      <c r="A215" s="102">
        <v>214</v>
      </c>
      <c r="B215" s="103"/>
    </row>
    <row r="216" spans="1:2" ht="15">
      <c r="A216" s="102">
        <v>215</v>
      </c>
      <c r="B216" s="103"/>
    </row>
    <row r="217" spans="1:2" ht="15">
      <c r="A217" s="102">
        <v>216</v>
      </c>
      <c r="B217" s="103"/>
    </row>
    <row r="218" spans="1:2" ht="15">
      <c r="A218" s="102">
        <v>217</v>
      </c>
      <c r="B218" s="103"/>
    </row>
    <row r="219" spans="1:2" ht="15">
      <c r="A219" s="102">
        <v>218</v>
      </c>
      <c r="B219" s="103"/>
    </row>
    <row r="220" spans="1:2" ht="15">
      <c r="A220" s="102">
        <v>219</v>
      </c>
      <c r="B220" s="103"/>
    </row>
    <row r="221" spans="1:2" ht="15">
      <c r="A221" s="102">
        <v>220</v>
      </c>
      <c r="B221" s="103"/>
    </row>
    <row r="222" spans="1:2" ht="15">
      <c r="A222" s="102">
        <v>221</v>
      </c>
      <c r="B222" s="103"/>
    </row>
    <row r="223" spans="1:2" ht="15">
      <c r="A223" s="102">
        <v>222</v>
      </c>
      <c r="B223" s="103"/>
    </row>
    <row r="224" spans="1:2" ht="15">
      <c r="A224" s="102">
        <v>223</v>
      </c>
      <c r="B224" s="103"/>
    </row>
    <row r="225" spans="1:2" ht="15">
      <c r="A225" s="102">
        <v>224</v>
      </c>
      <c r="B225" s="103"/>
    </row>
    <row r="226" spans="1:2" ht="15">
      <c r="A226" s="102">
        <v>225</v>
      </c>
      <c r="B226" s="103"/>
    </row>
    <row r="227" spans="1:2" ht="15">
      <c r="A227" s="102">
        <v>226</v>
      </c>
      <c r="B227" s="103"/>
    </row>
    <row r="228" spans="1:2" ht="15">
      <c r="A228" s="102">
        <v>227</v>
      </c>
      <c r="B228" s="103"/>
    </row>
    <row r="229" spans="1:2" ht="15">
      <c r="A229" s="102">
        <v>228</v>
      </c>
      <c r="B229" s="103"/>
    </row>
    <row r="230" spans="1:2" ht="15">
      <c r="A230" s="102">
        <v>229</v>
      </c>
      <c r="B230" s="103"/>
    </row>
    <row r="231" spans="1:2" ht="15">
      <c r="A231" s="102">
        <v>230</v>
      </c>
      <c r="B231" s="103"/>
    </row>
    <row r="232" spans="1:2" ht="15">
      <c r="A232" s="102">
        <v>231</v>
      </c>
      <c r="B232" s="103"/>
    </row>
    <row r="233" spans="1:2" ht="15">
      <c r="A233" s="102">
        <v>232</v>
      </c>
      <c r="B233" s="103"/>
    </row>
    <row r="234" spans="1:2" ht="15">
      <c r="A234" s="102">
        <v>233</v>
      </c>
      <c r="B234" s="103"/>
    </row>
    <row r="235" spans="1:2" ht="15">
      <c r="A235" s="102">
        <v>234</v>
      </c>
      <c r="B235" s="103"/>
    </row>
    <row r="236" spans="1:2" ht="15">
      <c r="A236" s="102">
        <v>235</v>
      </c>
      <c r="B236" s="103"/>
    </row>
    <row r="237" spans="1:2" ht="15">
      <c r="A237" s="102">
        <v>236</v>
      </c>
      <c r="B237" s="103"/>
    </row>
    <row r="238" spans="1:2" ht="15">
      <c r="A238" s="102">
        <v>237</v>
      </c>
      <c r="B238" s="103"/>
    </row>
    <row r="239" spans="1:2" ht="15">
      <c r="A239" s="102">
        <v>238</v>
      </c>
      <c r="B239" s="103"/>
    </row>
    <row r="240" spans="1:2" ht="15">
      <c r="A240" s="102">
        <v>239</v>
      </c>
      <c r="B240" s="103"/>
    </row>
    <row r="241" spans="1:2" ht="15">
      <c r="A241" s="102">
        <v>240</v>
      </c>
      <c r="B241" s="103"/>
    </row>
    <row r="242" spans="1:2" ht="15">
      <c r="A242" s="102">
        <v>241</v>
      </c>
      <c r="B242" s="103"/>
    </row>
    <row r="243" spans="1:2" ht="15">
      <c r="A243" s="102">
        <v>242</v>
      </c>
      <c r="B243" s="103"/>
    </row>
    <row r="244" spans="1:2" ht="15">
      <c r="A244" s="102">
        <v>243</v>
      </c>
      <c r="B244" s="103"/>
    </row>
    <row r="245" spans="1:2" ht="15">
      <c r="A245" s="102">
        <v>244</v>
      </c>
      <c r="B245" s="103"/>
    </row>
    <row r="246" spans="1:2" ht="15">
      <c r="A246" s="102">
        <v>245</v>
      </c>
      <c r="B246" s="103"/>
    </row>
    <row r="247" spans="1:2" ht="15">
      <c r="A247" s="102">
        <v>246</v>
      </c>
      <c r="B247" s="103"/>
    </row>
    <row r="248" spans="1:2" ht="15">
      <c r="A248" s="102">
        <v>247</v>
      </c>
      <c r="B248" s="103"/>
    </row>
    <row r="249" spans="1:2" ht="15">
      <c r="A249" s="102">
        <v>248</v>
      </c>
      <c r="B249" s="103"/>
    </row>
    <row r="250" spans="1:2" ht="15">
      <c r="A250" s="102">
        <v>249</v>
      </c>
      <c r="B250" s="103"/>
    </row>
    <row r="251" spans="1:2" ht="15">
      <c r="A251" s="102">
        <v>250</v>
      </c>
      <c r="B251" s="103"/>
    </row>
    <row r="252" spans="1:2" ht="15">
      <c r="A252" s="102">
        <v>251</v>
      </c>
      <c r="B252" s="103"/>
    </row>
    <row r="253" spans="1:2" ht="15">
      <c r="A253" s="102">
        <v>252</v>
      </c>
      <c r="B253" s="103"/>
    </row>
    <row r="254" spans="1:2" ht="15">
      <c r="A254" s="102">
        <v>253</v>
      </c>
      <c r="B254" s="103"/>
    </row>
    <row r="255" spans="1:2" ht="15">
      <c r="A255" s="102">
        <v>254</v>
      </c>
      <c r="B255" s="103"/>
    </row>
    <row r="256" spans="1:2" ht="15">
      <c r="A256" s="102">
        <v>255</v>
      </c>
      <c r="B256" s="103"/>
    </row>
    <row r="257" spans="1:2" ht="15">
      <c r="A257" s="102">
        <v>256</v>
      </c>
      <c r="B257" s="103"/>
    </row>
    <row r="258" spans="1:2" ht="15">
      <c r="A258" s="102">
        <v>257</v>
      </c>
      <c r="B258" s="103"/>
    </row>
    <row r="259" spans="1:2" ht="15">
      <c r="A259" s="102">
        <v>258</v>
      </c>
      <c r="B259" s="103"/>
    </row>
    <row r="260" spans="1:2" ht="15">
      <c r="A260" s="102">
        <v>259</v>
      </c>
      <c r="B260" s="103"/>
    </row>
    <row r="261" spans="1:2" ht="15">
      <c r="A261" s="102">
        <v>260</v>
      </c>
      <c r="B261" s="103"/>
    </row>
    <row r="262" spans="1:2" ht="15">
      <c r="A262" s="102">
        <v>261</v>
      </c>
      <c r="B262" s="103"/>
    </row>
    <row r="263" spans="1:2" ht="15">
      <c r="A263" s="102">
        <v>262</v>
      </c>
      <c r="B263" s="103"/>
    </row>
    <row r="264" spans="1:2" ht="15">
      <c r="A264" s="102">
        <v>263</v>
      </c>
      <c r="B264" s="103"/>
    </row>
    <row r="265" spans="1:2" ht="15">
      <c r="A265" s="102">
        <v>264</v>
      </c>
      <c r="B265" s="103"/>
    </row>
    <row r="266" spans="1:2" ht="15">
      <c r="A266" s="102">
        <v>265</v>
      </c>
      <c r="B266" s="103"/>
    </row>
    <row r="267" spans="1:2" ht="15">
      <c r="A267" s="102">
        <v>266</v>
      </c>
      <c r="B267" s="103"/>
    </row>
    <row r="268" spans="1:2" ht="15">
      <c r="A268" s="102">
        <v>267</v>
      </c>
      <c r="B268" s="103"/>
    </row>
    <row r="269" spans="1:2" ht="15">
      <c r="A269" s="102">
        <v>268</v>
      </c>
      <c r="B269" s="103"/>
    </row>
    <row r="270" spans="1:2" ht="15">
      <c r="A270" s="102">
        <v>269</v>
      </c>
      <c r="B270" s="103"/>
    </row>
    <row r="271" spans="1:2" ht="15">
      <c r="A271" s="102">
        <v>270</v>
      </c>
      <c r="B271" s="103"/>
    </row>
    <row r="272" spans="1:2" ht="15">
      <c r="A272" s="102">
        <v>271</v>
      </c>
      <c r="B272" s="103"/>
    </row>
    <row r="273" spans="1:2" ht="15">
      <c r="A273" s="102">
        <v>272</v>
      </c>
      <c r="B273" s="103"/>
    </row>
    <row r="274" spans="1:2" ht="15">
      <c r="A274" s="102">
        <v>273</v>
      </c>
      <c r="B274" s="103"/>
    </row>
    <row r="275" spans="1:2" ht="15">
      <c r="A275" s="102">
        <v>274</v>
      </c>
      <c r="B275" s="103"/>
    </row>
    <row r="276" spans="1:2" ht="15">
      <c r="A276" s="102">
        <v>275</v>
      </c>
      <c r="B276" s="103"/>
    </row>
    <row r="277" spans="1:2" ht="15">
      <c r="A277" s="102">
        <v>276</v>
      </c>
      <c r="B277" s="103"/>
    </row>
    <row r="278" spans="1:2" ht="15">
      <c r="A278" s="102">
        <v>277</v>
      </c>
      <c r="B278" s="103"/>
    </row>
    <row r="279" spans="1:2" ht="15">
      <c r="A279" s="102">
        <v>278</v>
      </c>
      <c r="B279" s="103"/>
    </row>
    <row r="280" spans="1:2" ht="15">
      <c r="A280" s="102">
        <v>279</v>
      </c>
      <c r="B280" s="103"/>
    </row>
    <row r="281" spans="1:2" ht="15">
      <c r="A281" s="102">
        <v>280</v>
      </c>
      <c r="B281" s="103"/>
    </row>
    <row r="282" spans="1:2" ht="15">
      <c r="A282" s="102">
        <v>281</v>
      </c>
      <c r="B282" s="103"/>
    </row>
    <row r="283" spans="1:2" ht="15">
      <c r="A283" s="102">
        <v>282</v>
      </c>
      <c r="B283" s="103"/>
    </row>
    <row r="284" spans="1:2" ht="15">
      <c r="A284" s="102">
        <v>283</v>
      </c>
      <c r="B284" s="103"/>
    </row>
    <row r="285" spans="1:2" ht="15">
      <c r="A285" s="102">
        <v>284</v>
      </c>
      <c r="B285" s="103"/>
    </row>
    <row r="286" spans="1:2" ht="15">
      <c r="A286" s="102">
        <v>285</v>
      </c>
      <c r="B286" s="103"/>
    </row>
    <row r="287" spans="1:2" ht="15">
      <c r="A287" s="102">
        <v>286</v>
      </c>
      <c r="B287" s="103"/>
    </row>
    <row r="288" spans="1:2" ht="15">
      <c r="A288" s="102">
        <v>287</v>
      </c>
      <c r="B288" s="103"/>
    </row>
    <row r="289" spans="1:2" ht="15">
      <c r="A289" s="102">
        <v>288</v>
      </c>
      <c r="B289" s="103"/>
    </row>
    <row r="290" spans="1:2" ht="15">
      <c r="A290" s="102">
        <v>289</v>
      </c>
      <c r="B290" s="103"/>
    </row>
    <row r="291" spans="1:2" ht="15">
      <c r="A291" s="102">
        <v>290</v>
      </c>
      <c r="B291" s="103"/>
    </row>
    <row r="292" spans="1:2" ht="15">
      <c r="A292" s="102">
        <v>291</v>
      </c>
      <c r="B292" s="103"/>
    </row>
    <row r="293" spans="1:2" ht="15">
      <c r="A293" s="102">
        <v>292</v>
      </c>
      <c r="B293" s="103"/>
    </row>
    <row r="294" spans="1:2" ht="15">
      <c r="A294" s="102">
        <v>293</v>
      </c>
      <c r="B294" s="103"/>
    </row>
    <row r="295" spans="1:2" ht="15">
      <c r="A295" s="102">
        <v>294</v>
      </c>
      <c r="B295" s="103"/>
    </row>
    <row r="296" spans="1:2" ht="15">
      <c r="A296" s="102">
        <v>295</v>
      </c>
      <c r="B296" s="103"/>
    </row>
    <row r="297" spans="1:2" ht="15">
      <c r="A297" s="102">
        <v>296</v>
      </c>
      <c r="B297" s="103"/>
    </row>
    <row r="298" spans="1:2" ht="15">
      <c r="A298" s="102">
        <v>297</v>
      </c>
      <c r="B298" s="103"/>
    </row>
    <row r="299" spans="1:2" ht="15">
      <c r="A299" s="102">
        <v>298</v>
      </c>
      <c r="B299" s="103"/>
    </row>
    <row r="300" spans="1:2" ht="15">
      <c r="A300" s="102">
        <v>299</v>
      </c>
      <c r="B300" s="103"/>
    </row>
    <row r="301" spans="1:2" ht="15">
      <c r="A301" s="102">
        <v>300</v>
      </c>
      <c r="B301" s="103"/>
    </row>
    <row r="302" spans="1:2" ht="15">
      <c r="A302" s="102">
        <v>301</v>
      </c>
      <c r="B302" s="103"/>
    </row>
    <row r="303" spans="1:2" ht="15">
      <c r="A303" s="102">
        <v>302</v>
      </c>
      <c r="B303" s="103"/>
    </row>
    <row r="304" spans="1:2" ht="15">
      <c r="A304" s="102">
        <v>303</v>
      </c>
      <c r="B304" s="103"/>
    </row>
    <row r="305" spans="1:2" ht="15">
      <c r="A305" s="102">
        <v>304</v>
      </c>
      <c r="B305" s="103"/>
    </row>
    <row r="306" spans="1:2" ht="15">
      <c r="A306" s="102">
        <v>305</v>
      </c>
      <c r="B306" s="103"/>
    </row>
    <row r="307" spans="1:2" ht="15">
      <c r="A307" s="102">
        <v>306</v>
      </c>
      <c r="B307" s="103"/>
    </row>
    <row r="308" spans="1:2" ht="15">
      <c r="A308" s="102">
        <v>307</v>
      </c>
      <c r="B308" s="103"/>
    </row>
    <row r="309" spans="1:2" ht="15">
      <c r="A309" s="102">
        <v>308</v>
      </c>
      <c r="B309" s="103"/>
    </row>
    <row r="310" spans="1:2" ht="15">
      <c r="A310" s="102">
        <v>309</v>
      </c>
      <c r="B310" s="103"/>
    </row>
    <row r="311" spans="1:2" ht="15">
      <c r="A311" s="102">
        <v>310</v>
      </c>
      <c r="B311" s="103"/>
    </row>
    <row r="312" spans="1:2" ht="15">
      <c r="A312" s="102">
        <v>311</v>
      </c>
      <c r="B312" s="103"/>
    </row>
    <row r="313" spans="1:2" ht="15">
      <c r="A313" s="102">
        <v>312</v>
      </c>
      <c r="B313" s="103"/>
    </row>
    <row r="314" spans="1:2" ht="15">
      <c r="A314" s="102">
        <v>313</v>
      </c>
      <c r="B314" s="103"/>
    </row>
    <row r="315" spans="1:2" ht="15">
      <c r="A315" s="102">
        <v>314</v>
      </c>
      <c r="B315" s="103"/>
    </row>
    <row r="316" spans="1:2" ht="15">
      <c r="A316" s="102">
        <v>315</v>
      </c>
      <c r="B316" s="103"/>
    </row>
    <row r="317" spans="1:2" ht="15">
      <c r="A317" s="102">
        <v>316</v>
      </c>
      <c r="B317" s="103"/>
    </row>
    <row r="318" spans="1:2" ht="15">
      <c r="A318" s="102">
        <v>317</v>
      </c>
      <c r="B318" s="103"/>
    </row>
    <row r="319" spans="1:2" ht="15">
      <c r="A319" s="102">
        <v>318</v>
      </c>
      <c r="B319" s="103"/>
    </row>
    <row r="320" spans="1:2" ht="15">
      <c r="A320" s="102">
        <v>319</v>
      </c>
      <c r="B320" s="103"/>
    </row>
    <row r="321" spans="1:2" ht="15">
      <c r="A321" s="102">
        <v>320</v>
      </c>
      <c r="B321" s="103"/>
    </row>
    <row r="322" spans="1:2" ht="15">
      <c r="A322" s="102">
        <v>321</v>
      </c>
      <c r="B322" s="103"/>
    </row>
    <row r="323" spans="1:2" ht="15">
      <c r="A323" s="102">
        <v>322</v>
      </c>
      <c r="B323" s="103"/>
    </row>
    <row r="324" spans="1:2" ht="15">
      <c r="A324" s="102">
        <v>323</v>
      </c>
      <c r="B324" s="103"/>
    </row>
    <row r="325" spans="1:2" ht="15">
      <c r="A325" s="102">
        <v>324</v>
      </c>
      <c r="B325" s="103"/>
    </row>
    <row r="326" spans="1:2" ht="15">
      <c r="A326" s="102">
        <v>325</v>
      </c>
      <c r="B326" s="103"/>
    </row>
    <row r="327" spans="1:2" ht="15">
      <c r="A327" s="102">
        <v>326</v>
      </c>
      <c r="B327" s="103"/>
    </row>
    <row r="328" spans="1:2" ht="15">
      <c r="A328" s="102">
        <v>327</v>
      </c>
      <c r="B328" s="103"/>
    </row>
    <row r="329" spans="1:2" ht="15">
      <c r="A329" s="102">
        <v>328</v>
      </c>
      <c r="B329" s="103"/>
    </row>
    <row r="330" spans="1:2" ht="15">
      <c r="A330" s="102">
        <v>329</v>
      </c>
      <c r="B330" s="103"/>
    </row>
    <row r="331" spans="1:2" ht="15">
      <c r="A331" s="102">
        <v>330</v>
      </c>
      <c r="B331" s="103"/>
    </row>
    <row r="332" spans="1:2" ht="15">
      <c r="A332" s="102">
        <v>331</v>
      </c>
      <c r="B332" s="103"/>
    </row>
    <row r="333" spans="1:2" ht="15">
      <c r="A333" s="102">
        <v>332</v>
      </c>
      <c r="B333" s="103"/>
    </row>
    <row r="334" spans="1:2" ht="15">
      <c r="A334" s="102">
        <v>333</v>
      </c>
      <c r="B334" s="103"/>
    </row>
    <row r="335" spans="1:2" ht="15">
      <c r="A335" s="102">
        <v>334</v>
      </c>
      <c r="B335" s="103"/>
    </row>
    <row r="336" spans="1:2" ht="15">
      <c r="A336" s="102">
        <v>335</v>
      </c>
      <c r="B336" s="103"/>
    </row>
    <row r="337" spans="1:2" ht="15">
      <c r="A337" s="102">
        <v>336</v>
      </c>
      <c r="B337" s="103"/>
    </row>
    <row r="338" spans="1:2" ht="15">
      <c r="A338" s="102">
        <v>337</v>
      </c>
      <c r="B338" s="103"/>
    </row>
    <row r="339" spans="1:2" ht="15">
      <c r="A339" s="102">
        <v>338</v>
      </c>
      <c r="B339" s="103"/>
    </row>
    <row r="340" spans="1:2" ht="15">
      <c r="A340" s="102">
        <v>339</v>
      </c>
      <c r="B340" s="103"/>
    </row>
    <row r="341" spans="1:2" ht="15">
      <c r="A341" s="102">
        <v>340</v>
      </c>
      <c r="B341" s="103"/>
    </row>
    <row r="342" spans="1:2" ht="15">
      <c r="A342" s="102">
        <v>341</v>
      </c>
      <c r="B342" s="103"/>
    </row>
    <row r="343" spans="1:2" ht="15">
      <c r="A343" s="102">
        <v>342</v>
      </c>
      <c r="B343" s="103"/>
    </row>
    <row r="344" spans="1:2" ht="15">
      <c r="A344" s="102">
        <v>343</v>
      </c>
      <c r="B344" s="103"/>
    </row>
    <row r="345" spans="1:2" ht="15">
      <c r="A345" s="102">
        <v>344</v>
      </c>
      <c r="B345" s="103"/>
    </row>
    <row r="346" spans="1:2" ht="15">
      <c r="A346" s="102">
        <v>345</v>
      </c>
      <c r="B346" s="103"/>
    </row>
    <row r="347" spans="1:2" ht="15">
      <c r="A347" s="102">
        <v>346</v>
      </c>
      <c r="B347" s="103"/>
    </row>
    <row r="348" spans="1:2" ht="15">
      <c r="A348" s="102">
        <v>347</v>
      </c>
      <c r="B348" s="103"/>
    </row>
    <row r="349" spans="1:2" ht="15">
      <c r="A349" s="102">
        <v>348</v>
      </c>
      <c r="B349" s="103"/>
    </row>
    <row r="350" spans="1:2" ht="15">
      <c r="A350" s="102">
        <v>349</v>
      </c>
      <c r="B350" s="103"/>
    </row>
    <row r="351" spans="1:2" ht="15">
      <c r="A351" s="102">
        <v>350</v>
      </c>
      <c r="B351" s="103"/>
    </row>
    <row r="352" spans="1:2" ht="15">
      <c r="A352" s="102">
        <v>351</v>
      </c>
      <c r="B352" s="103"/>
    </row>
    <row r="353" spans="1:2" ht="15">
      <c r="A353" s="102">
        <v>352</v>
      </c>
      <c r="B353" s="103"/>
    </row>
    <row r="354" spans="1:2" ht="15">
      <c r="A354" s="102">
        <v>353</v>
      </c>
      <c r="B354" s="103"/>
    </row>
    <row r="355" spans="1:2" ht="15">
      <c r="A355" s="102">
        <v>354</v>
      </c>
      <c r="B355" s="103"/>
    </row>
    <row r="356" spans="1:2" ht="15">
      <c r="A356" s="102">
        <v>355</v>
      </c>
      <c r="B356" s="103"/>
    </row>
    <row r="357" spans="1:2" ht="15">
      <c r="A357" s="102">
        <v>356</v>
      </c>
      <c r="B357" s="103"/>
    </row>
    <row r="358" spans="1:2" ht="15">
      <c r="A358" s="102">
        <v>357</v>
      </c>
      <c r="B358" s="103"/>
    </row>
    <row r="359" spans="1:2" ht="15">
      <c r="A359" s="102">
        <v>358</v>
      </c>
      <c r="B359" s="103"/>
    </row>
    <row r="360" spans="1:2" ht="15">
      <c r="A360" s="102">
        <v>359</v>
      </c>
      <c r="B360" s="103"/>
    </row>
    <row r="361" spans="1:2" ht="15">
      <c r="A361" s="102">
        <v>360</v>
      </c>
      <c r="B361" s="103"/>
    </row>
    <row r="362" spans="1:2" ht="15">
      <c r="A362" s="102">
        <v>361</v>
      </c>
      <c r="B362" s="103"/>
    </row>
    <row r="363" spans="1:2" ht="15">
      <c r="A363" s="102">
        <v>362</v>
      </c>
      <c r="B363" s="103"/>
    </row>
    <row r="364" spans="1:2" ht="15">
      <c r="A364" s="102">
        <v>363</v>
      </c>
      <c r="B364" s="103"/>
    </row>
    <row r="365" spans="1:2" ht="15">
      <c r="A365" s="102">
        <v>364</v>
      </c>
      <c r="B365" s="103"/>
    </row>
    <row r="366" spans="1:2" ht="15">
      <c r="A366" s="102">
        <v>365</v>
      </c>
      <c r="B366" s="103"/>
    </row>
    <row r="367" spans="1:2" ht="15">
      <c r="A367" s="102">
        <v>366</v>
      </c>
      <c r="B367" s="103"/>
    </row>
    <row r="368" spans="1:2" ht="15">
      <c r="A368" s="102">
        <v>367</v>
      </c>
      <c r="B368" s="103"/>
    </row>
    <row r="369" spans="1:2" ht="15">
      <c r="A369" s="102">
        <v>368</v>
      </c>
      <c r="B369" s="103"/>
    </row>
    <row r="370" spans="1:2" ht="15">
      <c r="A370" s="102">
        <v>369</v>
      </c>
      <c r="B370" s="103"/>
    </row>
    <row r="371" spans="1:2" ht="15">
      <c r="A371" s="102">
        <v>370</v>
      </c>
      <c r="B371" s="103"/>
    </row>
    <row r="372" spans="1:2" ht="15">
      <c r="A372" s="102">
        <v>371</v>
      </c>
      <c r="B372" s="103"/>
    </row>
    <row r="373" spans="1:2" ht="15">
      <c r="A373" s="102">
        <v>372</v>
      </c>
      <c r="B373" s="103"/>
    </row>
    <row r="374" spans="1:2" ht="15">
      <c r="A374" s="102">
        <v>373</v>
      </c>
      <c r="B374" s="103"/>
    </row>
    <row r="375" spans="1:2" ht="15">
      <c r="A375" s="102">
        <v>374</v>
      </c>
      <c r="B375" s="103"/>
    </row>
    <row r="376" spans="1:2" ht="15">
      <c r="A376" s="102">
        <v>375</v>
      </c>
      <c r="B376" s="103"/>
    </row>
    <row r="377" spans="1:2" ht="15">
      <c r="A377" s="102">
        <v>376</v>
      </c>
      <c r="B377" s="103"/>
    </row>
    <row r="378" spans="1:2" ht="15">
      <c r="A378" s="102">
        <v>377</v>
      </c>
      <c r="B378" s="103"/>
    </row>
    <row r="379" spans="1:2" ht="15">
      <c r="A379" s="102">
        <v>378</v>
      </c>
      <c r="B379" s="103"/>
    </row>
    <row r="380" spans="1:2" ht="15">
      <c r="A380" s="102">
        <v>379</v>
      </c>
      <c r="B380" s="103"/>
    </row>
    <row r="381" spans="1:2" ht="15">
      <c r="A381" s="102">
        <v>380</v>
      </c>
      <c r="B381" s="103"/>
    </row>
    <row r="382" spans="1:2" ht="15">
      <c r="A382" s="102">
        <v>381</v>
      </c>
      <c r="B382" s="103"/>
    </row>
    <row r="383" spans="1:2" ht="15">
      <c r="A383" s="102">
        <v>382</v>
      </c>
      <c r="B383" s="103"/>
    </row>
    <row r="384" spans="1:2" ht="15">
      <c r="A384" s="102">
        <v>383</v>
      </c>
      <c r="B384" s="103"/>
    </row>
    <row r="385" spans="1:2" ht="15">
      <c r="A385" s="102">
        <v>384</v>
      </c>
      <c r="B385" s="103"/>
    </row>
    <row r="386" spans="1:2" ht="15">
      <c r="A386" s="102">
        <v>385</v>
      </c>
      <c r="B386" s="103"/>
    </row>
    <row r="387" spans="1:2" ht="15">
      <c r="A387" s="102">
        <v>386</v>
      </c>
      <c r="B387" s="103"/>
    </row>
    <row r="388" spans="1:2" ht="15">
      <c r="A388" s="102">
        <v>387</v>
      </c>
      <c r="B388" s="103"/>
    </row>
    <row r="389" spans="1:2" ht="15">
      <c r="A389" s="102">
        <v>388</v>
      </c>
      <c r="B389" s="103"/>
    </row>
    <row r="390" spans="1:2" ht="15">
      <c r="A390" s="102">
        <v>389</v>
      </c>
      <c r="B390" s="103"/>
    </row>
    <row r="391" spans="1:2" ht="15">
      <c r="A391" s="102">
        <v>390</v>
      </c>
      <c r="B391" s="103"/>
    </row>
    <row r="392" spans="1:2" ht="15">
      <c r="A392" s="102">
        <v>391</v>
      </c>
      <c r="B392" s="103"/>
    </row>
    <row r="393" spans="1:2" ht="15">
      <c r="A393" s="102">
        <v>392</v>
      </c>
      <c r="B393" s="103"/>
    </row>
    <row r="394" spans="1:2" ht="15">
      <c r="A394" s="102">
        <v>393</v>
      </c>
      <c r="B394" s="103"/>
    </row>
    <row r="395" spans="1:2" ht="15">
      <c r="A395" s="102">
        <v>394</v>
      </c>
      <c r="B395" s="103"/>
    </row>
    <row r="396" spans="1:2" ht="15">
      <c r="A396" s="102">
        <v>395</v>
      </c>
      <c r="B396" s="103"/>
    </row>
    <row r="397" spans="1:2" ht="15">
      <c r="A397" s="102">
        <v>396</v>
      </c>
      <c r="B397" s="103"/>
    </row>
    <row r="398" spans="1:2" ht="15">
      <c r="A398" s="102">
        <v>397</v>
      </c>
      <c r="B398" s="103"/>
    </row>
    <row r="399" spans="1:2" ht="15">
      <c r="A399" s="102">
        <v>398</v>
      </c>
      <c r="B399" s="103"/>
    </row>
    <row r="400" spans="1:2" ht="15">
      <c r="A400" s="102">
        <v>399</v>
      </c>
      <c r="B400" s="103"/>
    </row>
    <row r="401" spans="1:2" ht="15">
      <c r="A401" s="102">
        <v>400</v>
      </c>
      <c r="B401" s="103"/>
    </row>
    <row r="402" spans="1:2" ht="15">
      <c r="A402" s="102">
        <v>401</v>
      </c>
      <c r="B402" s="103"/>
    </row>
    <row r="403" spans="1:2" ht="15">
      <c r="A403" s="102">
        <v>402</v>
      </c>
      <c r="B403" s="103"/>
    </row>
    <row r="404" spans="1:2" ht="15">
      <c r="A404" s="102">
        <v>403</v>
      </c>
      <c r="B404" s="103"/>
    </row>
    <row r="405" spans="1:2" ht="15">
      <c r="A405" s="102">
        <v>404</v>
      </c>
      <c r="B405" s="103"/>
    </row>
    <row r="406" spans="1:2" ht="15">
      <c r="A406" s="102">
        <v>405</v>
      </c>
      <c r="B406" s="103"/>
    </row>
    <row r="407" spans="1:2" ht="15">
      <c r="A407" s="102">
        <v>406</v>
      </c>
      <c r="B407" s="103"/>
    </row>
    <row r="408" spans="1:2" ht="15">
      <c r="A408" s="102">
        <v>407</v>
      </c>
      <c r="B408" s="103"/>
    </row>
    <row r="409" spans="1:2" ht="15">
      <c r="A409" s="102">
        <v>408</v>
      </c>
      <c r="B409" s="103"/>
    </row>
    <row r="410" spans="1:2" ht="15">
      <c r="A410" s="102">
        <v>409</v>
      </c>
      <c r="B410" s="103"/>
    </row>
    <row r="411" spans="1:2" ht="15">
      <c r="A411" s="102">
        <v>410</v>
      </c>
      <c r="B411" s="103"/>
    </row>
    <row r="412" spans="1:2" ht="15">
      <c r="A412" s="102">
        <v>411</v>
      </c>
      <c r="B412" s="103"/>
    </row>
    <row r="413" spans="1:2" ht="15">
      <c r="A413" s="102">
        <v>412</v>
      </c>
      <c r="B413" s="103"/>
    </row>
    <row r="414" spans="1:2" ht="15">
      <c r="A414" s="102">
        <v>413</v>
      </c>
      <c r="B414" s="103"/>
    </row>
    <row r="415" spans="1:2" ht="15">
      <c r="A415" s="102">
        <v>414</v>
      </c>
      <c r="B415" s="103"/>
    </row>
    <row r="416" spans="1:2" ht="15">
      <c r="A416" s="102">
        <v>415</v>
      </c>
      <c r="B416" s="103"/>
    </row>
    <row r="417" spans="1:2" ht="15">
      <c r="A417" s="102">
        <v>416</v>
      </c>
      <c r="B417" s="103"/>
    </row>
    <row r="418" spans="1:2" ht="15">
      <c r="A418" s="102">
        <v>417</v>
      </c>
      <c r="B418" s="103"/>
    </row>
    <row r="419" spans="1:2" ht="15">
      <c r="A419" s="102">
        <v>418</v>
      </c>
      <c r="B419" s="103"/>
    </row>
    <row r="420" spans="1:2" ht="15">
      <c r="A420" s="102">
        <v>419</v>
      </c>
      <c r="B420" s="103"/>
    </row>
    <row r="421" spans="1:2" ht="15">
      <c r="A421" s="102">
        <v>420</v>
      </c>
      <c r="B421" s="103"/>
    </row>
    <row r="422" spans="1:2" ht="15">
      <c r="A422" s="102">
        <v>421</v>
      </c>
      <c r="B422" s="103"/>
    </row>
    <row r="423" spans="1:2" ht="15">
      <c r="A423" s="102">
        <v>422</v>
      </c>
      <c r="B423" s="103"/>
    </row>
    <row r="424" spans="1:2" ht="15">
      <c r="A424" s="102">
        <v>423</v>
      </c>
      <c r="B424" s="103"/>
    </row>
    <row r="425" spans="1:2" ht="15">
      <c r="A425" s="102">
        <v>424</v>
      </c>
      <c r="B425" s="103"/>
    </row>
    <row r="426" spans="1:2" ht="15">
      <c r="A426" s="102">
        <v>425</v>
      </c>
      <c r="B426" s="103"/>
    </row>
    <row r="427" spans="1:2" ht="15">
      <c r="A427" s="102">
        <v>426</v>
      </c>
      <c r="B427" s="103"/>
    </row>
    <row r="428" spans="1:2" ht="15">
      <c r="A428" s="102">
        <v>427</v>
      </c>
      <c r="B428" s="103"/>
    </row>
    <row r="429" spans="1:2" ht="15">
      <c r="A429" s="102">
        <v>428</v>
      </c>
      <c r="B429" s="103"/>
    </row>
    <row r="430" spans="1:2" ht="15">
      <c r="A430" s="102">
        <v>429</v>
      </c>
      <c r="B430" s="103"/>
    </row>
    <row r="431" spans="1:2" ht="15">
      <c r="A431" s="102">
        <v>430</v>
      </c>
      <c r="B431" s="103"/>
    </row>
    <row r="432" spans="1:2" ht="15">
      <c r="A432" s="102">
        <v>431</v>
      </c>
      <c r="B432" s="103"/>
    </row>
    <row r="433" spans="1:2" ht="15">
      <c r="A433" s="102">
        <v>432</v>
      </c>
      <c r="B433" s="103"/>
    </row>
    <row r="434" spans="1:2" ht="15">
      <c r="A434" s="102">
        <v>433</v>
      </c>
      <c r="B434" s="103"/>
    </row>
    <row r="435" spans="1:2" ht="15">
      <c r="A435" s="102">
        <v>434</v>
      </c>
      <c r="B435" s="103"/>
    </row>
    <row r="436" spans="1:2" ht="15">
      <c r="A436" s="102">
        <v>435</v>
      </c>
      <c r="B436" s="103"/>
    </row>
    <row r="437" spans="1:2" ht="15">
      <c r="A437" s="102">
        <v>436</v>
      </c>
      <c r="B437" s="103"/>
    </row>
    <row r="438" spans="1:2" ht="15">
      <c r="A438" s="102">
        <v>437</v>
      </c>
      <c r="B438" s="103"/>
    </row>
    <row r="439" spans="1:2" ht="15">
      <c r="A439" s="102">
        <v>438</v>
      </c>
      <c r="B439" s="103"/>
    </row>
    <row r="440" spans="1:2" ht="15">
      <c r="A440" s="102">
        <v>439</v>
      </c>
      <c r="B440" s="103"/>
    </row>
    <row r="441" spans="1:2" ht="15">
      <c r="A441" s="102">
        <v>440</v>
      </c>
      <c r="B441" s="103"/>
    </row>
    <row r="442" spans="1:2" ht="15">
      <c r="A442" s="102">
        <v>441</v>
      </c>
      <c r="B442" s="103"/>
    </row>
    <row r="443" spans="1:2" ht="15">
      <c r="A443" s="102">
        <v>442</v>
      </c>
      <c r="B443" s="103"/>
    </row>
    <row r="444" spans="1:2" ht="15">
      <c r="A444" s="102">
        <v>443</v>
      </c>
      <c r="B444" s="103"/>
    </row>
    <row r="445" spans="1:2" ht="15">
      <c r="A445" s="102">
        <v>444</v>
      </c>
      <c r="B445" s="103"/>
    </row>
    <row r="446" spans="1:2" ht="15">
      <c r="A446" s="102">
        <v>445</v>
      </c>
      <c r="B446" s="103"/>
    </row>
    <row r="447" spans="1:2" ht="15">
      <c r="A447" s="102">
        <v>446</v>
      </c>
      <c r="B447" s="103"/>
    </row>
    <row r="448" spans="1:2" ht="15">
      <c r="A448" s="102">
        <v>447</v>
      </c>
      <c r="B448" s="103"/>
    </row>
    <row r="449" spans="1:2" ht="15">
      <c r="A449" s="102">
        <v>448</v>
      </c>
      <c r="B449" s="103"/>
    </row>
    <row r="450" spans="1:2" ht="15">
      <c r="A450" s="102">
        <v>449</v>
      </c>
      <c r="B450" s="103"/>
    </row>
    <row r="451" spans="1:2" ht="15">
      <c r="A451" s="102">
        <v>450</v>
      </c>
      <c r="B451" s="103"/>
    </row>
    <row r="452" spans="1:2" ht="15">
      <c r="A452" s="102">
        <v>451</v>
      </c>
      <c r="B452" s="103"/>
    </row>
    <row r="453" spans="1:2" ht="15">
      <c r="A453" s="102">
        <v>452</v>
      </c>
      <c r="B453" s="103"/>
    </row>
    <row r="454" spans="1:2" ht="15">
      <c r="A454" s="102">
        <v>453</v>
      </c>
      <c r="B454" s="103"/>
    </row>
    <row r="455" spans="1:2" ht="15">
      <c r="A455" s="102">
        <v>454</v>
      </c>
      <c r="B455" s="103"/>
    </row>
    <row r="456" spans="1:2" ht="15">
      <c r="A456" s="102">
        <v>455</v>
      </c>
      <c r="B456" s="103"/>
    </row>
    <row r="457" spans="1:2" ht="15">
      <c r="A457" s="102">
        <v>456</v>
      </c>
      <c r="B457" s="103"/>
    </row>
    <row r="458" spans="1:2" ht="15">
      <c r="A458" s="102">
        <v>457</v>
      </c>
      <c r="B458" s="103"/>
    </row>
    <row r="459" spans="1:2" ht="15">
      <c r="A459" s="102">
        <v>458</v>
      </c>
      <c r="B459" s="103"/>
    </row>
    <row r="460" spans="1:2" ht="15">
      <c r="A460" s="102">
        <v>459</v>
      </c>
      <c r="B460" s="103"/>
    </row>
    <row r="461" spans="1:2" ht="15">
      <c r="A461" s="102">
        <v>460</v>
      </c>
      <c r="B461" s="103"/>
    </row>
    <row r="462" spans="1:2" ht="15">
      <c r="A462" s="102">
        <v>461</v>
      </c>
      <c r="B462" s="103"/>
    </row>
    <row r="463" spans="1:2" ht="15">
      <c r="A463" s="102">
        <v>462</v>
      </c>
      <c r="B463" s="103"/>
    </row>
    <row r="464" spans="1:2" ht="15">
      <c r="A464" s="102">
        <v>463</v>
      </c>
      <c r="B464" s="103"/>
    </row>
    <row r="465" spans="1:2" ht="15">
      <c r="A465" s="102">
        <v>464</v>
      </c>
      <c r="B465" s="103"/>
    </row>
    <row r="466" spans="1:2" ht="15">
      <c r="A466" s="102">
        <v>465</v>
      </c>
      <c r="B466" s="103"/>
    </row>
    <row r="467" spans="1:2" ht="15">
      <c r="A467" s="102">
        <v>466</v>
      </c>
      <c r="B467" s="103"/>
    </row>
    <row r="468" spans="1:2" ht="15">
      <c r="A468" s="102">
        <v>467</v>
      </c>
      <c r="B468" s="103"/>
    </row>
    <row r="469" spans="1:2" ht="15">
      <c r="A469" s="102">
        <v>468</v>
      </c>
      <c r="B469" s="103"/>
    </row>
    <row r="470" spans="1:2" ht="15">
      <c r="A470" s="102">
        <v>469</v>
      </c>
      <c r="B470" s="103"/>
    </row>
    <row r="471" spans="1:2" ht="15">
      <c r="A471" s="102">
        <v>470</v>
      </c>
      <c r="B471" s="103"/>
    </row>
    <row r="472" spans="1:2" ht="15">
      <c r="A472" s="102">
        <v>471</v>
      </c>
      <c r="B472" s="103"/>
    </row>
    <row r="473" spans="1:2" ht="15">
      <c r="A473" s="102">
        <v>472</v>
      </c>
      <c r="B473" s="103"/>
    </row>
    <row r="474" spans="1:2" ht="15">
      <c r="A474" s="102">
        <v>473</v>
      </c>
      <c r="B474" s="103"/>
    </row>
    <row r="475" spans="1:2" ht="15">
      <c r="A475" s="102">
        <v>474</v>
      </c>
      <c r="B475" s="103"/>
    </row>
    <row r="476" spans="1:2" ht="15">
      <c r="A476" s="102">
        <v>475</v>
      </c>
      <c r="B476" s="103"/>
    </row>
    <row r="477" spans="1:2" ht="15">
      <c r="A477" s="102">
        <v>476</v>
      </c>
      <c r="B477" s="103"/>
    </row>
    <row r="478" spans="1:2" ht="15">
      <c r="A478" s="102">
        <v>477</v>
      </c>
      <c r="B478" s="103"/>
    </row>
    <row r="479" spans="1:2" ht="15">
      <c r="A479" s="102">
        <v>478</v>
      </c>
      <c r="B479" s="103"/>
    </row>
    <row r="480" spans="1:2" ht="15">
      <c r="A480" s="102">
        <v>479</v>
      </c>
      <c r="B480" s="103"/>
    </row>
    <row r="481" spans="1:2" ht="15">
      <c r="A481" s="102">
        <v>480</v>
      </c>
      <c r="B481" s="103"/>
    </row>
    <row r="482" spans="1:2" ht="15">
      <c r="A482" s="102">
        <v>481</v>
      </c>
      <c r="B482" s="103"/>
    </row>
    <row r="483" spans="1:2" ht="15">
      <c r="A483" s="102">
        <v>482</v>
      </c>
      <c r="B483" s="103"/>
    </row>
    <row r="484" spans="1:2" ht="15">
      <c r="A484" s="102">
        <v>483</v>
      </c>
      <c r="B484" s="103"/>
    </row>
    <row r="485" spans="1:2" ht="15">
      <c r="A485" s="102">
        <v>484</v>
      </c>
      <c r="B485" s="103"/>
    </row>
    <row r="486" spans="1:2" ht="15">
      <c r="A486" s="102">
        <v>485</v>
      </c>
      <c r="B486" s="103"/>
    </row>
    <row r="487" spans="1:2" ht="15">
      <c r="A487" s="102">
        <v>486</v>
      </c>
      <c r="B487" s="103"/>
    </row>
    <row r="488" spans="1:2" ht="15">
      <c r="A488" s="102">
        <v>487</v>
      </c>
      <c r="B488" s="103"/>
    </row>
    <row r="489" spans="1:2" ht="15">
      <c r="A489" s="102">
        <v>488</v>
      </c>
      <c r="B489" s="103"/>
    </row>
    <row r="490" spans="1:2" ht="15">
      <c r="A490" s="102">
        <v>489</v>
      </c>
      <c r="B490" s="103"/>
    </row>
    <row r="491" spans="1:2" ht="15">
      <c r="A491" s="102">
        <v>490</v>
      </c>
      <c r="B491" s="103"/>
    </row>
    <row r="492" spans="1:2" ht="15">
      <c r="A492" s="102">
        <v>491</v>
      </c>
      <c r="B492" s="103"/>
    </row>
    <row r="493" spans="1:2" ht="15">
      <c r="A493" s="102">
        <v>492</v>
      </c>
      <c r="B493" s="103"/>
    </row>
    <row r="494" spans="1:2" ht="15">
      <c r="A494" s="102">
        <v>493</v>
      </c>
      <c r="B494" s="103"/>
    </row>
    <row r="495" spans="1:2" ht="15">
      <c r="A495" s="102">
        <v>494</v>
      </c>
      <c r="B495" s="103"/>
    </row>
    <row r="496" spans="1:2" ht="15">
      <c r="A496" s="102">
        <v>495</v>
      </c>
      <c r="B496" s="103"/>
    </row>
    <row r="497" spans="1:2" ht="15">
      <c r="A497" s="102">
        <v>496</v>
      </c>
      <c r="B497" s="103"/>
    </row>
    <row r="498" spans="1:2" ht="15">
      <c r="A498" s="102">
        <v>497</v>
      </c>
      <c r="B498" s="103"/>
    </row>
    <row r="499" spans="1:2" ht="15">
      <c r="A499" s="102">
        <v>498</v>
      </c>
      <c r="B499" s="103"/>
    </row>
    <row r="500" spans="1:2" ht="15">
      <c r="A500" s="102">
        <v>499</v>
      </c>
      <c r="B500" s="103"/>
    </row>
    <row r="501" spans="1:2" ht="15">
      <c r="A501" s="104">
        <v>500</v>
      </c>
      <c r="B501" s="105"/>
    </row>
  </sheetData>
  <sheetProtection password="DA27" sheet="1" objects="1" scenarios="1" selectLockedCells="1" selectUnlockedCells="1"/>
  <printOptions/>
  <pageMargins left="0.7875" right="0.7875" top="0.7875" bottom="0.5909722222222222" header="0.31527777777777777" footer="0.31527777777777777"/>
  <pageSetup horizontalDpi="300" verticalDpi="300" orientation="portrait" paperSize="9"/>
  <headerFooter alignWithMargins="0">
    <oddHeader>&amp;C&amp;14Sárisápi Borverseny - borbírák megjegyzései
&amp;10 2008. Február 29.</oddHeader>
    <oddFooter>&amp;C&amp;"Arial,Félkövér dőlt"&amp;P/&amp;N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8" sqref="F18"/>
    </sheetView>
  </sheetViews>
  <sheetFormatPr defaultColWidth="9.140625" defaultRowHeight="12.75"/>
  <cols>
    <col min="1" max="1" width="14.00390625" style="0" customWidth="1"/>
    <col min="2" max="2" width="12.421875" style="0" customWidth="1"/>
    <col min="3" max="3" width="32.28125" style="0" customWidth="1"/>
    <col min="4" max="4" width="28.140625" style="0" customWidth="1"/>
  </cols>
  <sheetData>
    <row r="1" spans="1:4" ht="38.25" customHeight="1">
      <c r="A1" s="124" t="s">
        <v>312</v>
      </c>
      <c r="B1" s="124"/>
      <c r="C1" s="124"/>
      <c r="D1" s="124"/>
    </row>
    <row r="2" spans="1:4" ht="20.25" customHeight="1">
      <c r="A2" s="106"/>
      <c r="B2" s="107" t="s">
        <v>309</v>
      </c>
      <c r="C2" s="108" t="s">
        <v>313</v>
      </c>
      <c r="D2" s="109" t="s">
        <v>314</v>
      </c>
    </row>
    <row r="3" spans="1:4" ht="20.25" customHeight="1">
      <c r="A3" s="123" t="s">
        <v>307</v>
      </c>
      <c r="B3" s="110">
        <v>1</v>
      </c>
      <c r="C3" s="111"/>
      <c r="D3" s="112"/>
    </row>
    <row r="4" spans="1:4" ht="20.25" customHeight="1">
      <c r="A4" s="123"/>
      <c r="B4" s="113">
        <v>2</v>
      </c>
      <c r="C4" s="114"/>
      <c r="D4" s="115"/>
    </row>
    <row r="5" spans="1:4" ht="20.25" customHeight="1">
      <c r="A5" s="123"/>
      <c r="B5" s="113">
        <v>3</v>
      </c>
      <c r="C5" s="114"/>
      <c r="D5" s="115"/>
    </row>
    <row r="6" spans="1:4" ht="20.25" customHeight="1">
      <c r="A6" s="123"/>
      <c r="B6" s="113">
        <v>4</v>
      </c>
      <c r="C6" s="116"/>
      <c r="D6" s="117"/>
    </row>
    <row r="7" spans="1:4" ht="20.25" customHeight="1">
      <c r="A7" s="123"/>
      <c r="B7" s="113">
        <v>5</v>
      </c>
      <c r="C7" s="118"/>
      <c r="D7" s="119"/>
    </row>
    <row r="8" spans="1:4" ht="20.25" customHeight="1">
      <c r="A8" s="123" t="s">
        <v>304</v>
      </c>
      <c r="B8" s="110">
        <v>1</v>
      </c>
      <c r="C8" s="111"/>
      <c r="D8" s="112"/>
    </row>
    <row r="9" spans="1:4" ht="20.25" customHeight="1">
      <c r="A9" s="123"/>
      <c r="B9" s="113">
        <v>2</v>
      </c>
      <c r="C9" s="114"/>
      <c r="D9" s="115"/>
    </row>
    <row r="10" spans="1:4" ht="20.25" customHeight="1">
      <c r="A10" s="123"/>
      <c r="B10" s="113">
        <v>3</v>
      </c>
      <c r="C10" s="114"/>
      <c r="D10" s="115"/>
    </row>
    <row r="11" spans="1:4" ht="20.25" customHeight="1">
      <c r="A11" s="123"/>
      <c r="B11" s="113">
        <v>4</v>
      </c>
      <c r="C11" s="116"/>
      <c r="D11" s="117"/>
    </row>
    <row r="12" spans="1:4" ht="20.25" customHeight="1">
      <c r="A12" s="123"/>
      <c r="B12" s="113">
        <v>5</v>
      </c>
      <c r="C12" s="118"/>
      <c r="D12" s="119"/>
    </row>
    <row r="13" spans="1:4" ht="20.25" customHeight="1">
      <c r="A13" s="123" t="s">
        <v>305</v>
      </c>
      <c r="B13" s="110">
        <v>1</v>
      </c>
      <c r="C13" s="111"/>
      <c r="D13" s="112"/>
    </row>
    <row r="14" spans="1:4" ht="20.25" customHeight="1">
      <c r="A14" s="123"/>
      <c r="B14" s="113">
        <v>2</v>
      </c>
      <c r="C14" s="114"/>
      <c r="D14" s="115"/>
    </row>
    <row r="15" spans="1:4" ht="20.25" customHeight="1">
      <c r="A15" s="123"/>
      <c r="B15" s="113">
        <v>3</v>
      </c>
      <c r="C15" s="114"/>
      <c r="D15" s="115"/>
    </row>
    <row r="16" spans="1:4" ht="20.25" customHeight="1">
      <c r="A16" s="123"/>
      <c r="B16" s="113">
        <v>4</v>
      </c>
      <c r="C16" s="116"/>
      <c r="D16" s="117"/>
    </row>
    <row r="17" spans="1:4" ht="20.25" customHeight="1">
      <c r="A17" s="123"/>
      <c r="B17" s="113">
        <v>5</v>
      </c>
      <c r="C17" s="118"/>
      <c r="D17" s="119"/>
    </row>
    <row r="18" spans="1:4" ht="20.25" customHeight="1">
      <c r="A18" s="123" t="s">
        <v>315</v>
      </c>
      <c r="B18" s="110">
        <v>1</v>
      </c>
      <c r="C18" s="111"/>
      <c r="D18" s="112"/>
    </row>
    <row r="19" spans="1:4" ht="20.25" customHeight="1">
      <c r="A19" s="123"/>
      <c r="B19" s="113">
        <v>2</v>
      </c>
      <c r="C19" s="114"/>
      <c r="D19" s="115"/>
    </row>
    <row r="20" spans="1:4" ht="20.25" customHeight="1">
      <c r="A20" s="123"/>
      <c r="B20" s="113">
        <v>3</v>
      </c>
      <c r="C20" s="114"/>
      <c r="D20" s="115"/>
    </row>
    <row r="21" spans="1:4" ht="20.25" customHeight="1">
      <c r="A21" s="123"/>
      <c r="B21" s="113">
        <v>4</v>
      </c>
      <c r="C21" s="116"/>
      <c r="D21" s="117"/>
    </row>
    <row r="22" spans="1:4" ht="20.25" customHeight="1">
      <c r="A22" s="123"/>
      <c r="B22" s="113">
        <v>5</v>
      </c>
      <c r="C22" s="118"/>
      <c r="D22" s="119"/>
    </row>
    <row r="23" spans="1:4" ht="20.25" customHeight="1">
      <c r="A23" s="123" t="s">
        <v>316</v>
      </c>
      <c r="B23" s="110">
        <v>1</v>
      </c>
      <c r="C23" s="111"/>
      <c r="D23" s="112"/>
    </row>
    <row r="24" spans="1:4" ht="20.25" customHeight="1">
      <c r="A24" s="123"/>
      <c r="B24" s="113">
        <v>2</v>
      </c>
      <c r="C24" s="114"/>
      <c r="D24" s="115"/>
    </row>
    <row r="25" spans="1:4" ht="20.25" customHeight="1">
      <c r="A25" s="123"/>
      <c r="B25" s="113">
        <v>3</v>
      </c>
      <c r="C25" s="114"/>
      <c r="D25" s="115"/>
    </row>
    <row r="26" spans="1:4" ht="20.25" customHeight="1">
      <c r="A26" s="123"/>
      <c r="B26" s="113">
        <v>4</v>
      </c>
      <c r="C26" s="116"/>
      <c r="D26" s="117"/>
    </row>
    <row r="27" spans="1:4" ht="20.25" customHeight="1">
      <c r="A27" s="123"/>
      <c r="B27" s="113">
        <v>5</v>
      </c>
      <c r="C27" s="118"/>
      <c r="D27" s="119"/>
    </row>
    <row r="28" spans="1:4" ht="20.25" customHeight="1">
      <c r="A28" s="123" t="s">
        <v>317</v>
      </c>
      <c r="B28" s="110">
        <v>1</v>
      </c>
      <c r="C28" s="111"/>
      <c r="D28" s="112"/>
    </row>
    <row r="29" spans="1:4" ht="20.25" customHeight="1">
      <c r="A29" s="123"/>
      <c r="B29" s="113">
        <v>2</v>
      </c>
      <c r="C29" s="114"/>
      <c r="D29" s="115"/>
    </row>
    <row r="30" spans="1:4" ht="20.25" customHeight="1">
      <c r="A30" s="123"/>
      <c r="B30" s="113">
        <v>3</v>
      </c>
      <c r="C30" s="114"/>
      <c r="D30" s="115"/>
    </row>
    <row r="31" spans="1:4" ht="20.25" customHeight="1">
      <c r="A31" s="123"/>
      <c r="B31" s="113">
        <v>4</v>
      </c>
      <c r="C31" s="116"/>
      <c r="D31" s="117"/>
    </row>
    <row r="32" spans="1:4" ht="20.25" customHeight="1">
      <c r="A32" s="123"/>
      <c r="B32" s="120">
        <v>5</v>
      </c>
      <c r="C32" s="118"/>
      <c r="D32" s="119"/>
    </row>
  </sheetData>
  <sheetProtection password="DA27" sheet="1" objects="1" scenarios="1" selectLockedCells="1" selectUnlockedCells="1"/>
  <mergeCells count="7">
    <mergeCell ref="A18:A22"/>
    <mergeCell ref="A23:A27"/>
    <mergeCell ref="A28:A32"/>
    <mergeCell ref="A1:D1"/>
    <mergeCell ref="A3:A7"/>
    <mergeCell ref="A8:A12"/>
    <mergeCell ref="A13:A1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62"/>
  <sheetViews>
    <sheetView tabSelected="1" zoomScale="80" zoomScaleNormal="80" workbookViewId="0" topLeftCell="B1">
      <selection activeCell="O7" sqref="O7"/>
    </sheetView>
  </sheetViews>
  <sheetFormatPr defaultColWidth="9.140625" defaultRowHeight="12.75"/>
  <cols>
    <col min="1" max="1" width="4.7109375" style="71" customWidth="1"/>
    <col min="2" max="2" width="8.7109375" style="71" customWidth="1"/>
    <col min="3" max="3" width="6.28125" style="71" customWidth="1"/>
    <col min="4" max="4" width="15.140625" style="71" customWidth="1"/>
    <col min="5" max="5" width="11.7109375" style="71" customWidth="1"/>
    <col min="6" max="6" width="10.8515625" style="71" customWidth="1"/>
    <col min="7" max="7" width="14.140625" style="71" customWidth="1"/>
    <col min="8" max="8" width="7.7109375" style="71" customWidth="1"/>
    <col min="9" max="9" width="17.7109375" style="71" customWidth="1"/>
    <col min="10" max="10" width="9.140625" style="71" customWidth="1"/>
    <col min="11" max="11" width="10.8515625" style="71" customWidth="1"/>
    <col min="12" max="12" width="8.00390625" style="72" customWidth="1"/>
    <col min="13" max="17" width="7.8515625" style="73" customWidth="1"/>
    <col min="18" max="18" width="8.57421875" style="74" customWidth="1"/>
    <col min="19" max="19" width="11.140625" style="0" customWidth="1"/>
    <col min="20" max="20" width="5.00390625" style="0" customWidth="1"/>
  </cols>
  <sheetData>
    <row r="1" spans="1:24" s="83" customFormat="1" ht="29.25" customHeight="1">
      <c r="A1" s="75" t="s">
        <v>295</v>
      </c>
      <c r="B1" s="76" t="s">
        <v>296</v>
      </c>
      <c r="C1" s="77" t="s">
        <v>297</v>
      </c>
      <c r="D1" s="78" t="s">
        <v>2</v>
      </c>
      <c r="E1" s="78" t="s">
        <v>3</v>
      </c>
      <c r="F1" s="78" t="s">
        <v>4</v>
      </c>
      <c r="G1" s="79" t="s">
        <v>5</v>
      </c>
      <c r="H1" s="78" t="s">
        <v>298</v>
      </c>
      <c r="I1" s="78" t="s">
        <v>7</v>
      </c>
      <c r="J1" s="78" t="s">
        <v>8</v>
      </c>
      <c r="K1" s="78" t="s">
        <v>9</v>
      </c>
      <c r="L1" s="78" t="s">
        <v>299</v>
      </c>
      <c r="M1" s="80" t="s">
        <v>284</v>
      </c>
      <c r="N1" s="80" t="s">
        <v>285</v>
      </c>
      <c r="O1" s="80" t="s">
        <v>286</v>
      </c>
      <c r="P1" s="80" t="s">
        <v>287</v>
      </c>
      <c r="Q1" s="80" t="s">
        <v>288</v>
      </c>
      <c r="R1" s="81" t="s">
        <v>300</v>
      </c>
      <c r="S1" s="121" t="s">
        <v>294</v>
      </c>
      <c r="V1" s="83" t="s">
        <v>186</v>
      </c>
      <c r="W1" s="83" t="s">
        <v>95</v>
      </c>
      <c r="X1" s="83" t="s">
        <v>318</v>
      </c>
    </row>
    <row r="2" spans="1:24" s="92" customFormat="1" ht="12.75" customHeight="1">
      <c r="A2" s="84">
        <f aca="true" t="shared" si="0" ref="A2:A65">RANK(R2,$R$2:$R$234,0)</f>
        <v>60</v>
      </c>
      <c r="B2" s="84">
        <f>Pontozás6X5!A225</f>
        <v>346</v>
      </c>
      <c r="C2" s="85">
        <f>IF($B2&gt;0,VLOOKUP($B2,Nevezés!$A$2:$J$450,2,FALSE),"")</f>
        <v>1</v>
      </c>
      <c r="D2" s="86" t="str">
        <f>IF($B2&gt;0,VLOOKUP($B2,Nevezés!$A$2:$J$450,3,FALSE),"")</f>
        <v>Marcsó József</v>
      </c>
      <c r="E2" s="86" t="str">
        <f>IF($B2&gt;0,VLOOKUP($B2,Nevezés!$A$2:$J$450,4,FALSE),"")</f>
        <v>M.o.</v>
      </c>
      <c r="F2" s="86" t="str">
        <f>IF($B2&gt;0,VLOOKUP($B2,Nevezés!$A$2:$J$450,5,FALSE),"")</f>
        <v>Sárisáp</v>
      </c>
      <c r="G2" s="86" t="str">
        <f>IF($B2&gt;0,VLOOKUP($B2,Nevezés!$A$2:$J$450,6,FALSE),"")</f>
        <v>Cabernet Sauvignon</v>
      </c>
      <c r="H2" s="86">
        <f>IF($B2&gt;0,VLOOKUP($B2,Nevezés!$A$2:$J$450,7,FALSE),"")</f>
        <v>2011</v>
      </c>
      <c r="I2" s="86" t="str">
        <f>IF($B2&gt;0,VLOOKUP($B2,Nevezés!$A$2:$J$450,8,FALSE),"")</f>
        <v>Gyöngyös</v>
      </c>
      <c r="J2" s="86" t="str">
        <f>IF($B2&gt;0,VLOOKUP($B2,Nevezés!$A$2:$J$450,9,FALSE),"")</f>
        <v>száraz</v>
      </c>
      <c r="K2" s="86" t="str">
        <f>IF($B2&gt;0,VLOOKUP($B2,Nevezés!$A$2:$J$450,10,FALSE),"")</f>
        <v>vörös</v>
      </c>
      <c r="L2" s="87">
        <f>Pontozás6X5!B225</f>
        <v>1</v>
      </c>
      <c r="M2" s="87">
        <f>Pontozás6X5!C225</f>
        <v>18.3</v>
      </c>
      <c r="N2" s="87">
        <f>Pontozás6X5!D225</f>
        <v>17.7</v>
      </c>
      <c r="O2" s="87">
        <f>Pontozás6X5!E225</f>
        <v>17.9</v>
      </c>
      <c r="P2" s="87">
        <f>Pontozás6X5!F225</f>
        <v>19</v>
      </c>
      <c r="Q2" s="87">
        <f>Pontozás6X5!G225</f>
        <v>16.8</v>
      </c>
      <c r="R2" s="89">
        <f aca="true" t="shared" si="1" ref="R2:R65">AVERAGE(M2:Q2)</f>
        <v>17.94</v>
      </c>
      <c r="S2" s="54" t="str">
        <f aca="true" t="shared" si="2" ref="S2:S65">IF(R2&gt;=19.51,"Nagy arany",IF(R2&gt;=18.51,"Arany",IF(R2&gt;=17.51,"Ezüst",IF(R2&gt;=16.51,"Bronz",IF(R2&gt;=16.01,"Oklevél"," ")))))</f>
        <v>Ezüst</v>
      </c>
      <c r="T2"/>
      <c r="U2" s="92">
        <v>1</v>
      </c>
      <c r="V2" s="92">
        <v>318</v>
      </c>
      <c r="W2" s="92">
        <v>339</v>
      </c>
      <c r="X2" s="92">
        <v>732</v>
      </c>
    </row>
    <row r="3" spans="1:23" s="92" customFormat="1" ht="12.75" customHeight="1">
      <c r="A3" s="84">
        <f t="shared" si="0"/>
        <v>90</v>
      </c>
      <c r="B3" s="84">
        <f>Pontozás6X5!A2</f>
        <v>601</v>
      </c>
      <c r="C3" s="85">
        <f>IF($B3&gt;0,VLOOKUP($B3,Nevezés!$A$2:$J$450,2,FALSE),"")</f>
        <v>2</v>
      </c>
      <c r="D3" s="86" t="str">
        <f>IF($B3&gt;0,VLOOKUP($B3,Nevezés!$A$2:$J$450,3,FALSE),"")</f>
        <v>Marcsó József</v>
      </c>
      <c r="E3" s="86" t="str">
        <f>IF($B3&gt;0,VLOOKUP($B3,Nevezés!$A$2:$J$450,4,FALSE),"")</f>
        <v>M.o.</v>
      </c>
      <c r="F3" s="86" t="str">
        <f>IF($B3&gt;0,VLOOKUP($B3,Nevezés!$A$2:$J$450,5,FALSE),"")</f>
        <v>Sárisáp</v>
      </c>
      <c r="G3" s="86" t="str">
        <f>IF($B3&gt;0,VLOOKUP($B3,Nevezés!$A$2:$J$450,6,FALSE),"")</f>
        <v>Vegyes fehér</v>
      </c>
      <c r="H3" s="86">
        <f>IF($B3&gt;0,VLOOKUP($B3,Nevezés!$A$2:$J$450,7,FALSE),"")</f>
        <v>2012</v>
      </c>
      <c r="I3" s="86" t="str">
        <f>IF($B3&gt;0,VLOOKUP($B3,Nevezés!$A$2:$J$450,8,FALSE),"")</f>
        <v>Sárisáp</v>
      </c>
      <c r="J3" s="86" t="str">
        <f>IF($B3&gt;0,VLOOKUP($B3,Nevezés!$A$2:$J$450,9,FALSE),"")</f>
        <v>száraz</v>
      </c>
      <c r="K3" s="86" t="str">
        <f>IF($B3&gt;0,VLOOKUP($B3,Nevezés!$A$2:$J$450,10,FALSE),"")</f>
        <v>fehér</v>
      </c>
      <c r="L3" s="87">
        <f>Pontozás6X5!B2</f>
        <v>4</v>
      </c>
      <c r="M3" s="87">
        <f>Pontozás6X5!C2</f>
        <v>17</v>
      </c>
      <c r="N3" s="87">
        <f>Pontozás6X5!D2</f>
        <v>18.6</v>
      </c>
      <c r="O3" s="87">
        <f>Pontozás6X5!E2</f>
        <v>17.3</v>
      </c>
      <c r="P3" s="87">
        <f>Pontozás6X5!F2</f>
        <v>17</v>
      </c>
      <c r="Q3" s="87">
        <f>Pontozás6X5!G2</f>
        <v>17.7</v>
      </c>
      <c r="R3" s="89">
        <f t="shared" si="1"/>
        <v>17.520000000000003</v>
      </c>
      <c r="S3" s="54" t="str">
        <f t="shared" si="2"/>
        <v>Ezüst</v>
      </c>
      <c r="T3"/>
      <c r="U3" s="92">
        <v>2</v>
      </c>
      <c r="V3" s="92">
        <v>614</v>
      </c>
      <c r="W3" s="92">
        <v>536</v>
      </c>
    </row>
    <row r="4" spans="1:23" s="92" customFormat="1" ht="12.75" customHeight="1">
      <c r="A4" s="84">
        <f t="shared" si="0"/>
        <v>125</v>
      </c>
      <c r="B4" s="84">
        <f>Pontozás6X5!A168</f>
        <v>332</v>
      </c>
      <c r="C4" s="85">
        <f>IF($B4&gt;0,VLOOKUP($B4,Nevezés!$A$2:$J$450,2,FALSE),"")</f>
        <v>3</v>
      </c>
      <c r="D4" s="86" t="str">
        <f>IF($B4&gt;0,VLOOKUP($B4,Nevezés!$A$2:$J$450,3,FALSE),"")</f>
        <v>Bokros Gáborné</v>
      </c>
      <c r="E4" s="86" t="str">
        <f>IF($B4&gt;0,VLOOKUP($B4,Nevezés!$A$2:$J$450,4,FALSE),"")</f>
        <v>M.o.</v>
      </c>
      <c r="F4" s="86" t="str">
        <f>IF($B4&gt;0,VLOOKUP($B4,Nevezés!$A$2:$J$450,5,FALSE),"")</f>
        <v>Epöl</v>
      </c>
      <c r="G4" s="86" t="str">
        <f>IF($B4&gt;0,VLOOKUP($B4,Nevezés!$A$2:$J$450,6,FALSE),"")</f>
        <v>Zweigelt Kékfrankos </v>
      </c>
      <c r="H4" s="86">
        <f>IF($B4&gt;0,VLOOKUP($B4,Nevezés!$A$2:$J$450,7,FALSE),"")</f>
        <v>2012</v>
      </c>
      <c r="I4" s="86" t="str">
        <f>IF($B4&gt;0,VLOOKUP($B4,Nevezés!$A$2:$J$450,8,FALSE),"")</f>
        <v>Epöl</v>
      </c>
      <c r="J4" s="86" t="str">
        <f>IF($B4&gt;0,VLOOKUP($B4,Nevezés!$A$2:$J$450,9,FALSE),"")</f>
        <v>száraz</v>
      </c>
      <c r="K4" s="86" t="str">
        <f>IF($B4&gt;0,VLOOKUP($B4,Nevezés!$A$2:$J$450,10,FALSE),"")</f>
        <v>siller</v>
      </c>
      <c r="L4" s="87">
        <f>Pontozás6X5!B168</f>
        <v>1</v>
      </c>
      <c r="M4" s="87">
        <f>Pontozás6X5!C168</f>
        <v>16.6</v>
      </c>
      <c r="N4" s="87">
        <f>Pontozás6X5!D168</f>
        <v>17</v>
      </c>
      <c r="O4" s="87">
        <f>Pontozás6X5!E168</f>
        <v>16.9</v>
      </c>
      <c r="P4" s="87">
        <f>Pontozás6X5!F168</f>
        <v>17.5</v>
      </c>
      <c r="Q4" s="87">
        <f>Pontozás6X5!G168</f>
        <v>17</v>
      </c>
      <c r="R4" s="89">
        <f t="shared" si="1"/>
        <v>17</v>
      </c>
      <c r="S4" s="54" t="str">
        <f t="shared" si="2"/>
        <v>Bronz</v>
      </c>
      <c r="T4"/>
      <c r="U4" s="92">
        <v>3</v>
      </c>
      <c r="V4" s="92">
        <v>415</v>
      </c>
      <c r="W4" s="92">
        <v>734</v>
      </c>
    </row>
    <row r="5" spans="1:23" s="92" customFormat="1" ht="12.75" customHeight="1">
      <c r="A5" s="84">
        <f t="shared" si="0"/>
        <v>151</v>
      </c>
      <c r="B5" s="84">
        <f>Pontozás6X5!A153</f>
        <v>330</v>
      </c>
      <c r="C5" s="85">
        <f>IF($B5&gt;0,VLOOKUP($B5,Nevezés!$A$2:$J$450,2,FALSE),"")</f>
        <v>4</v>
      </c>
      <c r="D5" s="86" t="str">
        <f>IF($B5&gt;0,VLOOKUP($B5,Nevezés!$A$2:$J$450,3,FALSE),"")</f>
        <v>Bokros Gábor</v>
      </c>
      <c r="E5" s="86" t="str">
        <f>IF($B5&gt;0,VLOOKUP($B5,Nevezés!$A$2:$J$450,4,FALSE),"")</f>
        <v>M.o.</v>
      </c>
      <c r="F5" s="86" t="str">
        <f>IF($B5&gt;0,VLOOKUP($B5,Nevezés!$A$2:$J$450,5,FALSE),"")</f>
        <v>Epöl</v>
      </c>
      <c r="G5" s="86" t="str">
        <f>IF($B5&gt;0,VLOOKUP($B5,Nevezés!$A$2:$J$450,6,FALSE),"")</f>
        <v>Zweigelt Kékfrankos </v>
      </c>
      <c r="H5" s="86">
        <f>IF($B5&gt;0,VLOOKUP($B5,Nevezés!$A$2:$J$450,7,FALSE),"")</f>
        <v>2012</v>
      </c>
      <c r="I5" s="86" t="str">
        <f>IF($B5&gt;0,VLOOKUP($B5,Nevezés!$A$2:$J$450,8,FALSE),"")</f>
        <v>Epöl</v>
      </c>
      <c r="J5" s="86" t="str">
        <f>IF($B5&gt;0,VLOOKUP($B5,Nevezés!$A$2:$J$450,9,FALSE),"")</f>
        <v>száraz</v>
      </c>
      <c r="K5" s="86" t="str">
        <f>IF($B5&gt;0,VLOOKUP($B5,Nevezés!$A$2:$J$450,10,FALSE),"")</f>
        <v>rose</v>
      </c>
      <c r="L5" s="87">
        <f>Pontozás6X5!B153</f>
        <v>1</v>
      </c>
      <c r="M5" s="87">
        <f>Pontozás6X5!C153</f>
        <v>16.6</v>
      </c>
      <c r="N5" s="87">
        <f>Pontozás6X5!D153</f>
        <v>16.6</v>
      </c>
      <c r="O5" s="87">
        <f>Pontozás6X5!E153</f>
        <v>16.8</v>
      </c>
      <c r="P5" s="87">
        <f>Pontozás6X5!F153</f>
        <v>17</v>
      </c>
      <c r="Q5" s="87">
        <f>Pontozás6X5!G153</f>
        <v>16.4</v>
      </c>
      <c r="R5" s="89">
        <f t="shared" si="1"/>
        <v>16.68</v>
      </c>
      <c r="S5" s="54" t="str">
        <f t="shared" si="2"/>
        <v>Bronz</v>
      </c>
      <c r="T5"/>
      <c r="U5" s="92">
        <v>4</v>
      </c>
      <c r="V5" s="92" t="s">
        <v>319</v>
      </c>
      <c r="W5" s="92">
        <v>642</v>
      </c>
    </row>
    <row r="6" spans="1:21" s="96" customFormat="1" ht="12.75" customHeight="1">
      <c r="A6" s="84">
        <f t="shared" si="0"/>
        <v>135</v>
      </c>
      <c r="B6" s="84">
        <f>Pontozás6X5!A143</f>
        <v>328</v>
      </c>
      <c r="C6" s="85">
        <f>IF($B6&gt;0,VLOOKUP($B6,Nevezés!$A$2:$J$450,2,FALSE),"")</f>
        <v>5</v>
      </c>
      <c r="D6" s="86" t="str">
        <f>IF($B6&gt;0,VLOOKUP($B6,Nevezés!$A$2:$J$450,3,FALSE),"")</f>
        <v>Mike Hajnalka</v>
      </c>
      <c r="E6" s="86" t="str">
        <f>IF($B6&gt;0,VLOOKUP($B6,Nevezés!$A$2:$J$450,4,FALSE),"")</f>
        <v>M.o.</v>
      </c>
      <c r="F6" s="86" t="str">
        <f>IF($B6&gt;0,VLOOKUP($B6,Nevezés!$A$2:$J$450,5,FALSE),"")</f>
        <v>Epöl</v>
      </c>
      <c r="G6" s="86" t="str">
        <f>IF($B6&gt;0,VLOOKUP($B6,Nevezés!$A$2:$J$450,6,FALSE),"")</f>
        <v>Zweigelt Kékfrankos </v>
      </c>
      <c r="H6" s="86">
        <f>IF($B6&gt;0,VLOOKUP($B6,Nevezés!$A$2:$J$450,7,FALSE),"")</f>
        <v>2012</v>
      </c>
      <c r="I6" s="86" t="str">
        <f>IF($B6&gt;0,VLOOKUP($B6,Nevezés!$A$2:$J$450,8,FALSE),"")</f>
        <v>Epöl</v>
      </c>
      <c r="J6" s="86" t="str">
        <f>IF($B6&gt;0,VLOOKUP($B6,Nevezés!$A$2:$J$450,9,FALSE),"")</f>
        <v>száraz</v>
      </c>
      <c r="K6" s="86" t="str">
        <f>IF($B6&gt;0,VLOOKUP($B6,Nevezés!$A$2:$J$450,10,FALSE),"")</f>
        <v>rose</v>
      </c>
      <c r="L6" s="87">
        <f>Pontozás6X5!B143</f>
        <v>1</v>
      </c>
      <c r="M6" s="87">
        <f>Pontozás6X5!C143</f>
        <v>17</v>
      </c>
      <c r="N6" s="87">
        <f>Pontozás6X5!D143</f>
        <v>16.8</v>
      </c>
      <c r="O6" s="87">
        <f>Pontozás6X5!E143</f>
        <v>16.9</v>
      </c>
      <c r="P6" s="87">
        <f>Pontozás6X5!F143</f>
        <v>17</v>
      </c>
      <c r="Q6" s="87">
        <f>Pontozás6X5!G143</f>
        <v>16.8</v>
      </c>
      <c r="R6" s="89">
        <f t="shared" si="1"/>
        <v>16.9</v>
      </c>
      <c r="S6" s="54" t="str">
        <f t="shared" si="2"/>
        <v>Bronz</v>
      </c>
      <c r="T6"/>
      <c r="U6" s="92">
        <v>5</v>
      </c>
    </row>
    <row r="7" spans="1:20" s="92" customFormat="1" ht="12.75" customHeight="1">
      <c r="A7" s="84">
        <f t="shared" si="0"/>
        <v>225</v>
      </c>
      <c r="B7" s="84">
        <f>Pontozás6X5!A8</f>
        <v>602</v>
      </c>
      <c r="C7" s="85">
        <f>IF($B7&gt;0,VLOOKUP($B7,Nevezés!$A$2:$J$450,2,FALSE),"")</f>
        <v>6</v>
      </c>
      <c r="D7" s="86" t="str">
        <f>IF($B7&gt;0,VLOOKUP($B7,Nevezés!$A$2:$J$450,3,FALSE),"")</f>
        <v>Mike Zoltán</v>
      </c>
      <c r="E7" s="86" t="str">
        <f>IF($B7&gt;0,VLOOKUP($B7,Nevezés!$A$2:$J$450,4,FALSE),"")</f>
        <v>M.o.</v>
      </c>
      <c r="F7" s="86" t="str">
        <f>IF($B7&gt;0,VLOOKUP($B7,Nevezés!$A$2:$J$450,5,FALSE),"")</f>
        <v>Epöl</v>
      </c>
      <c r="G7" s="86" t="str">
        <f>IF($B7&gt;0,VLOOKUP($B7,Nevezés!$A$2:$J$450,6,FALSE),"")</f>
        <v>Vegyes fehér</v>
      </c>
      <c r="H7" s="86">
        <f>IF($B7&gt;0,VLOOKUP($B7,Nevezés!$A$2:$J$450,7,FALSE),"")</f>
        <v>2012</v>
      </c>
      <c r="I7" s="86" t="str">
        <f>IF($B7&gt;0,VLOOKUP($B7,Nevezés!$A$2:$J$450,8,FALSE),"")</f>
        <v>Epöl</v>
      </c>
      <c r="J7" s="86" t="str">
        <f>IF($B7&gt;0,VLOOKUP($B7,Nevezés!$A$2:$J$450,9,FALSE),"")</f>
        <v>száraz</v>
      </c>
      <c r="K7" s="86" t="str">
        <f>IF($B7&gt;0,VLOOKUP($B7,Nevezés!$A$2:$J$450,10,FALSE),"")</f>
        <v>fehér</v>
      </c>
      <c r="L7" s="87">
        <f>Pontozás6X5!B8</f>
        <v>4</v>
      </c>
      <c r="M7" s="87">
        <f>Pontozás6X5!C8</f>
        <v>14</v>
      </c>
      <c r="N7" s="87">
        <f>Pontozás6X5!D8</f>
        <v>16.8</v>
      </c>
      <c r="O7" s="87">
        <f>Pontozás6X5!E8</f>
        <v>16.4</v>
      </c>
      <c r="P7" s="87">
        <f>Pontozás6X5!F8</f>
        <v>12</v>
      </c>
      <c r="Q7" s="87">
        <f>Pontozás6X5!G8</f>
        <v>14</v>
      </c>
      <c r="R7" s="89">
        <f t="shared" si="1"/>
        <v>14.64</v>
      </c>
      <c r="S7" s="54" t="str">
        <f t="shared" si="2"/>
        <v> </v>
      </c>
      <c r="T7"/>
    </row>
    <row r="8" spans="1:20" s="92" customFormat="1" ht="12.75" customHeight="1">
      <c r="A8" s="84">
        <f t="shared" si="0"/>
        <v>121</v>
      </c>
      <c r="B8" s="84">
        <f>Pontozás6X5!A89</f>
        <v>620</v>
      </c>
      <c r="C8" s="85">
        <f>IF($B8&gt;0,VLOOKUP($B8,Nevezés!$A$2:$J$450,2,FALSE),"")</f>
        <v>7</v>
      </c>
      <c r="D8" s="86" t="str">
        <f>IF($B8&gt;0,VLOOKUP($B8,Nevezés!$A$2:$J$450,3,FALSE),"")</f>
        <v>Császár Szabolcs</v>
      </c>
      <c r="E8" s="86" t="str">
        <f>IF($B8&gt;0,VLOOKUP($B8,Nevezés!$A$2:$J$450,4,FALSE),"")</f>
        <v>M.o.</v>
      </c>
      <c r="F8" s="86" t="str">
        <f>IF($B8&gt;0,VLOOKUP($B8,Nevezés!$A$2:$J$450,5,FALSE),"")</f>
        <v>Bajna</v>
      </c>
      <c r="G8" s="86" t="str">
        <f>IF($B8&gt;0,VLOOKUP($B8,Nevezés!$A$2:$J$450,6,FALSE),"")</f>
        <v>Chardonnay</v>
      </c>
      <c r="H8" s="86">
        <f>IF($B8&gt;0,VLOOKUP($B8,Nevezés!$A$2:$J$450,7,FALSE),"")</f>
        <v>2012</v>
      </c>
      <c r="I8" s="86" t="str">
        <f>IF($B8&gt;0,VLOOKUP($B8,Nevezés!$A$2:$J$450,8,FALSE),"")</f>
        <v>Szomód</v>
      </c>
      <c r="J8" s="86" t="str">
        <f>IF($B8&gt;0,VLOOKUP($B8,Nevezés!$A$2:$J$450,9,FALSE),"")</f>
        <v>száraz</v>
      </c>
      <c r="K8" s="86" t="str">
        <f>IF($B8&gt;0,VLOOKUP($B8,Nevezés!$A$2:$J$450,10,FALSE),"")</f>
        <v>fehér</v>
      </c>
      <c r="L8" s="87">
        <f>Pontozás6X5!B89</f>
        <v>4</v>
      </c>
      <c r="M8" s="87">
        <f>Pontozás6X5!C89</f>
        <v>17</v>
      </c>
      <c r="N8" s="87">
        <f>Pontozás6X5!D89</f>
        <v>18</v>
      </c>
      <c r="O8" s="87">
        <f>Pontozás6X5!E89</f>
        <v>17.2</v>
      </c>
      <c r="P8" s="87">
        <f>Pontozás6X5!F89</f>
        <v>16.1</v>
      </c>
      <c r="Q8" s="87">
        <f>Pontozás6X5!G89</f>
        <v>17</v>
      </c>
      <c r="R8" s="89">
        <f t="shared" si="1"/>
        <v>17.060000000000002</v>
      </c>
      <c r="S8" s="54" t="str">
        <f t="shared" si="2"/>
        <v>Bronz</v>
      </c>
      <c r="T8"/>
    </row>
    <row r="9" spans="1:20" s="92" customFormat="1" ht="12.75" customHeight="1">
      <c r="A9" s="84">
        <f t="shared" si="0"/>
        <v>212</v>
      </c>
      <c r="B9" s="84">
        <f>Pontozás6X5!A16</f>
        <v>503</v>
      </c>
      <c r="C9" s="85">
        <f>IF($B9&gt;0,VLOOKUP($B9,Nevezés!$A$2:$J$450,2,FALSE),"")</f>
        <v>8</v>
      </c>
      <c r="D9" s="86" t="str">
        <f>IF($B9&gt;0,VLOOKUP($B9,Nevezés!$A$2:$J$450,3,FALSE),"")</f>
        <v>Tácsik Nándor</v>
      </c>
      <c r="E9" s="86" t="str">
        <f>IF($B9&gt;0,VLOOKUP($B9,Nevezés!$A$2:$J$450,4,FALSE),"")</f>
        <v>M.o.</v>
      </c>
      <c r="F9" s="86" t="str">
        <f>IF($B9&gt;0,VLOOKUP($B9,Nevezés!$A$2:$J$450,5,FALSE),"")</f>
        <v>Epöl</v>
      </c>
      <c r="G9" s="86" t="str">
        <f>IF($B9&gt;0,VLOOKUP($B9,Nevezés!$A$2:$J$450,6,FALSE),"")</f>
        <v>Vegyes fehér</v>
      </c>
      <c r="H9" s="86">
        <f>IF($B9&gt;0,VLOOKUP($B9,Nevezés!$A$2:$J$450,7,FALSE),"")</f>
        <v>2012</v>
      </c>
      <c r="I9" s="86" t="str">
        <f>IF($B9&gt;0,VLOOKUP($B9,Nevezés!$A$2:$J$450,8,FALSE),"")</f>
        <v>Epöl</v>
      </c>
      <c r="J9" s="86" t="str">
        <f>IF($B9&gt;0,VLOOKUP($B9,Nevezés!$A$2:$J$450,9,FALSE),"")</f>
        <v>száraz</v>
      </c>
      <c r="K9" s="86" t="str">
        <f>IF($B9&gt;0,VLOOKUP($B9,Nevezés!$A$2:$J$450,10,FALSE),"")</f>
        <v>fehér</v>
      </c>
      <c r="L9" s="87">
        <f>Pontozás6X5!B16</f>
        <v>3</v>
      </c>
      <c r="M9" s="87">
        <f>Pontozás6X5!C16</f>
        <v>15</v>
      </c>
      <c r="N9" s="87">
        <f>Pontozás6X5!D16</f>
        <v>15</v>
      </c>
      <c r="O9" s="87">
        <f>Pontozás6X5!E16</f>
        <v>15</v>
      </c>
      <c r="P9" s="87">
        <f>Pontozás6X5!F16</f>
        <v>16</v>
      </c>
      <c r="Q9" s="87">
        <f>Pontozás6X5!G16</f>
        <v>15</v>
      </c>
      <c r="R9" s="89">
        <f t="shared" si="1"/>
        <v>15.2</v>
      </c>
      <c r="S9" s="54" t="str">
        <f t="shared" si="2"/>
        <v> </v>
      </c>
      <c r="T9"/>
    </row>
    <row r="10" spans="1:20" s="92" customFormat="1" ht="12.75" customHeight="1">
      <c r="A10" s="84">
        <f t="shared" si="0"/>
        <v>215</v>
      </c>
      <c r="B10" s="84">
        <f>Pontozás6X5!A172</f>
        <v>636</v>
      </c>
      <c r="C10" s="85">
        <f>IF($B10&gt;0,VLOOKUP($B10,Nevezés!$A$2:$J$450,2,FALSE),"")</f>
        <v>9</v>
      </c>
      <c r="D10" s="86" t="str">
        <f>IF($B10&gt;0,VLOOKUP($B10,Nevezés!$A$2:$J$450,3,FALSE),"")</f>
        <v>Soláry István</v>
      </c>
      <c r="E10" s="86" t="str">
        <f>IF($B10&gt;0,VLOOKUP($B10,Nevezés!$A$2:$J$450,4,FALSE),"")</f>
        <v>M.o.</v>
      </c>
      <c r="F10" s="86" t="str">
        <f>IF($B10&gt;0,VLOOKUP($B10,Nevezés!$A$2:$J$450,5,FALSE),"")</f>
        <v>Nagysáp</v>
      </c>
      <c r="G10" s="86" t="str">
        <f>IF($B10&gt;0,VLOOKUP($B10,Nevezés!$A$2:$J$450,6,FALSE),"")</f>
        <v>Zweigelt Pinot noar</v>
      </c>
      <c r="H10" s="86">
        <f>IF($B10&gt;0,VLOOKUP($B10,Nevezés!$A$2:$J$450,7,FALSE),"")</f>
        <v>2012</v>
      </c>
      <c r="I10" s="86" t="str">
        <f>IF($B10&gt;0,VLOOKUP($B10,Nevezés!$A$2:$J$450,8,FALSE),"")</f>
        <v>Nagysáp</v>
      </c>
      <c r="J10" s="86" t="str">
        <f>IF($B10&gt;0,VLOOKUP($B10,Nevezés!$A$2:$J$450,9,FALSE),"")</f>
        <v>félszáraz</v>
      </c>
      <c r="K10" s="86" t="str">
        <f>IF($B10&gt;0,VLOOKUP($B10,Nevezés!$A$2:$J$450,10,FALSE),"")</f>
        <v>vörös cuvée</v>
      </c>
      <c r="L10" s="87">
        <f>Pontozás6X5!B172</f>
        <v>4</v>
      </c>
      <c r="M10" s="87">
        <f>Pontozás6X5!C172</f>
        <v>16</v>
      </c>
      <c r="N10" s="87">
        <f>Pontozás6X5!D172</f>
        <v>15</v>
      </c>
      <c r="O10" s="87">
        <f>Pontozás6X5!E172</f>
        <v>16</v>
      </c>
      <c r="P10" s="87">
        <f>Pontozás6X5!F172</f>
        <v>16</v>
      </c>
      <c r="Q10" s="87">
        <f>Pontozás6X5!G172</f>
        <v>12</v>
      </c>
      <c r="R10" s="89">
        <f t="shared" si="1"/>
        <v>15</v>
      </c>
      <c r="S10" s="54" t="str">
        <f t="shared" si="2"/>
        <v> </v>
      </c>
      <c r="T10"/>
    </row>
    <row r="11" spans="1:20" s="92" customFormat="1" ht="12.75" customHeight="1">
      <c r="A11" s="84">
        <f t="shared" si="0"/>
        <v>172</v>
      </c>
      <c r="B11" s="84">
        <f>Pontozás6X5!A31</f>
        <v>705</v>
      </c>
      <c r="C11" s="85">
        <f>IF($B11&gt;0,VLOOKUP($B11,Nevezés!$A$2:$J$450,2,FALSE),"")</f>
        <v>10</v>
      </c>
      <c r="D11" s="86" t="str">
        <f>IF($B11&gt;0,VLOOKUP($B11,Nevezés!$A$2:$J$450,3,FALSE),"")</f>
        <v>Bán László</v>
      </c>
      <c r="E11" s="86" t="str">
        <f>IF($B11&gt;0,VLOOKUP($B11,Nevezés!$A$2:$J$450,4,FALSE),"")</f>
        <v>M.o.</v>
      </c>
      <c r="F11" s="86" t="str">
        <f>IF($B11&gt;0,VLOOKUP($B11,Nevezés!$A$2:$J$450,5,FALSE),"")</f>
        <v>Nagysáp</v>
      </c>
      <c r="G11" s="86" t="str">
        <f>IF($B11&gt;0,VLOOKUP($B11,Nevezés!$A$2:$J$450,6,FALSE),"")</f>
        <v>Vegyes fehér</v>
      </c>
      <c r="H11" s="86">
        <f>IF($B11&gt;0,VLOOKUP($B11,Nevezés!$A$2:$J$450,7,FALSE),"")</f>
        <v>2012</v>
      </c>
      <c r="I11" s="86" t="str">
        <f>IF($B11&gt;0,VLOOKUP($B11,Nevezés!$A$2:$J$450,8,FALSE),"")</f>
        <v>Nagysáp</v>
      </c>
      <c r="J11" s="86" t="str">
        <f>IF($B11&gt;0,VLOOKUP($B11,Nevezés!$A$2:$J$450,9,FALSE),"")</f>
        <v>félszáraz</v>
      </c>
      <c r="K11" s="86" t="str">
        <f>IF($B11&gt;0,VLOOKUP($B11,Nevezés!$A$2:$J$450,10,FALSE),"")</f>
        <v>fehér</v>
      </c>
      <c r="L11" s="87">
        <f>Pontozás6X5!B31</f>
        <v>5</v>
      </c>
      <c r="M11" s="87">
        <f>Pontozás6X5!C31</f>
        <v>16.7</v>
      </c>
      <c r="N11" s="87">
        <f>Pontozás6X5!D31</f>
        <v>16</v>
      </c>
      <c r="O11" s="87">
        <f>Pontozás6X5!E31</f>
        <v>16.5</v>
      </c>
      <c r="P11" s="87">
        <f>Pontozás6X5!F31</f>
        <v>16</v>
      </c>
      <c r="Q11" s="87">
        <f>Pontozás6X5!G31</f>
        <v>16.5</v>
      </c>
      <c r="R11" s="89">
        <f t="shared" si="1"/>
        <v>16.34</v>
      </c>
      <c r="S11" s="54" t="str">
        <f t="shared" si="2"/>
        <v>Oklevél</v>
      </c>
      <c r="T11"/>
    </row>
    <row r="12" spans="1:20" s="92" customFormat="1" ht="12.75" customHeight="1">
      <c r="A12" s="84">
        <f t="shared" si="0"/>
        <v>77</v>
      </c>
      <c r="B12" s="84">
        <f>Pontozás6X5!A65</f>
        <v>408</v>
      </c>
      <c r="C12" s="85">
        <f>IF($B12&gt;0,VLOOKUP($B12,Nevezés!$A$2:$J$450,2,FALSE),"")</f>
        <v>11</v>
      </c>
      <c r="D12" s="86" t="str">
        <f>IF($B12&gt;0,VLOOKUP($B12,Nevezés!$A$2:$J$450,3,FALSE),"")</f>
        <v>Kollár Sándor</v>
      </c>
      <c r="E12" s="86" t="str">
        <f>IF($B12&gt;0,VLOOKUP($B12,Nevezés!$A$2:$J$450,4,FALSE),"")</f>
        <v>M.o.</v>
      </c>
      <c r="F12" s="86" t="str">
        <f>IF($B12&gt;0,VLOOKUP($B12,Nevezés!$A$2:$J$450,5,FALSE),"")</f>
        <v>Sárisáp</v>
      </c>
      <c r="G12" s="86" t="str">
        <f>IF($B12&gt;0,VLOOKUP($B12,Nevezés!$A$2:$J$450,6,FALSE),"")</f>
        <v>Rizlingszilváni</v>
      </c>
      <c r="H12" s="86">
        <f>IF($B12&gt;0,VLOOKUP($B12,Nevezés!$A$2:$J$450,7,FALSE),"")</f>
        <v>2012</v>
      </c>
      <c r="I12" s="86" t="str">
        <f>IF($B12&gt;0,VLOOKUP($B12,Nevezés!$A$2:$J$450,8,FALSE),"")</f>
        <v>Dunaszentmiklós</v>
      </c>
      <c r="J12" s="86" t="str">
        <f>IF($B12&gt;0,VLOOKUP($B12,Nevezés!$A$2:$J$450,9,FALSE),"")</f>
        <v>száraz</v>
      </c>
      <c r="K12" s="86" t="str">
        <f>IF($B12&gt;0,VLOOKUP($B12,Nevezés!$A$2:$J$450,10,FALSE),"")</f>
        <v>fehér</v>
      </c>
      <c r="L12" s="87">
        <f>Pontozás6X5!B65</f>
        <v>2</v>
      </c>
      <c r="M12" s="87">
        <f>Pontozás6X5!C65</f>
        <v>17.5</v>
      </c>
      <c r="N12" s="87">
        <f>Pontozás6X5!D65</f>
        <v>17.4</v>
      </c>
      <c r="O12" s="87">
        <f>Pontozás6X5!E65</f>
        <v>17.4</v>
      </c>
      <c r="P12" s="87">
        <f>Pontozás6X5!F65</f>
        <v>18.4</v>
      </c>
      <c r="Q12" s="87">
        <f>Pontozás6X5!G65</f>
        <v>18</v>
      </c>
      <c r="R12" s="89">
        <f t="shared" si="1"/>
        <v>17.74</v>
      </c>
      <c r="S12" s="54" t="str">
        <f t="shared" si="2"/>
        <v>Ezüst</v>
      </c>
      <c r="T12"/>
    </row>
    <row r="13" spans="1:20" s="92" customFormat="1" ht="12.75" customHeight="1">
      <c r="A13" s="84">
        <f t="shared" si="0"/>
        <v>186</v>
      </c>
      <c r="B13" s="84">
        <f>Pontozás6X5!A87</f>
        <v>716</v>
      </c>
      <c r="C13" s="85">
        <f>IF($B13&gt;0,VLOOKUP($B13,Nevezés!$A$2:$J$450,2,FALSE),"")</f>
        <v>12</v>
      </c>
      <c r="D13" s="86" t="str">
        <f>IF($B13&gt;0,VLOOKUP($B13,Nevezés!$A$2:$J$450,3,FALSE),"")</f>
        <v>Kollár Sándor</v>
      </c>
      <c r="E13" s="86" t="str">
        <f>IF($B13&gt;0,VLOOKUP($B13,Nevezés!$A$2:$J$450,4,FALSE),"")</f>
        <v>M.o.</v>
      </c>
      <c r="F13" s="86" t="str">
        <f>IF($B13&gt;0,VLOOKUP($B13,Nevezés!$A$2:$J$450,5,FALSE),"")</f>
        <v>Sárisáp</v>
      </c>
      <c r="G13" s="86" t="str">
        <f>IF($B13&gt;0,VLOOKUP($B13,Nevezés!$A$2:$J$450,6,FALSE),"")</f>
        <v>Olaszrizling</v>
      </c>
      <c r="H13" s="86">
        <f>IF($B13&gt;0,VLOOKUP($B13,Nevezés!$A$2:$J$450,7,FALSE),"")</f>
        <v>2012</v>
      </c>
      <c r="I13" s="86" t="str">
        <f>IF($B13&gt;0,VLOOKUP($B13,Nevezés!$A$2:$J$450,8,FALSE),"")</f>
        <v>Dunaszentmiklós</v>
      </c>
      <c r="J13" s="86" t="str">
        <f>IF($B13&gt;0,VLOOKUP($B13,Nevezés!$A$2:$J$450,9,FALSE),"")</f>
        <v>félszáraz</v>
      </c>
      <c r="K13" s="86" t="str">
        <f>IF($B13&gt;0,VLOOKUP($B13,Nevezés!$A$2:$J$450,10,FALSE),"")</f>
        <v>fehér</v>
      </c>
      <c r="L13" s="87">
        <f>Pontozás6X5!B87</f>
        <v>5</v>
      </c>
      <c r="M13" s="87">
        <f>Pontozás6X5!C87</f>
        <v>16</v>
      </c>
      <c r="N13" s="87">
        <f>Pontozás6X5!D87</f>
        <v>15.5</v>
      </c>
      <c r="O13" s="87">
        <f>Pontozás6X5!E87</f>
        <v>16.6</v>
      </c>
      <c r="P13" s="87">
        <f>Pontozás6X5!F87</f>
        <v>16</v>
      </c>
      <c r="Q13" s="87">
        <f>Pontozás6X5!G87</f>
        <v>15.9</v>
      </c>
      <c r="R13" s="89">
        <f t="shared" si="1"/>
        <v>16</v>
      </c>
      <c r="S13" s="54" t="str">
        <f t="shared" si="2"/>
        <v> </v>
      </c>
      <c r="T13"/>
    </row>
    <row r="14" spans="1:20" s="92" customFormat="1" ht="12.75" customHeight="1">
      <c r="A14" s="84">
        <f t="shared" si="0"/>
        <v>180</v>
      </c>
      <c r="B14" s="84">
        <f>Pontozás6X5!A47</f>
        <v>611</v>
      </c>
      <c r="C14" s="85">
        <f>IF($B14&gt;0,VLOOKUP($B14,Nevezés!$A$2:$J$450,2,FALSE),"")</f>
        <v>13</v>
      </c>
      <c r="D14" s="86" t="str">
        <f>IF($B14&gt;0,VLOOKUP($B14,Nevezés!$A$2:$J$450,3,FALSE),"")</f>
        <v>Kollár Sándor</v>
      </c>
      <c r="E14" s="86" t="str">
        <f>IF($B14&gt;0,VLOOKUP($B14,Nevezés!$A$2:$J$450,4,FALSE),"")</f>
        <v>M.o.</v>
      </c>
      <c r="F14" s="86" t="str">
        <f>IF($B14&gt;0,VLOOKUP($B14,Nevezés!$A$2:$J$450,5,FALSE),"")</f>
        <v>Sárisáp</v>
      </c>
      <c r="G14" s="86" t="str">
        <f>IF($B14&gt;0,VLOOKUP($B14,Nevezés!$A$2:$J$450,6,FALSE),"")</f>
        <v>Királyleányka</v>
      </c>
      <c r="H14" s="86">
        <f>IF($B14&gt;0,VLOOKUP($B14,Nevezés!$A$2:$J$450,7,FALSE),"")</f>
        <v>2012</v>
      </c>
      <c r="I14" s="86" t="str">
        <f>IF($B14&gt;0,VLOOKUP($B14,Nevezés!$A$2:$J$450,8,FALSE),"")</f>
        <v>Dunaszentmiklós</v>
      </c>
      <c r="J14" s="86" t="str">
        <f>IF($B14&gt;0,VLOOKUP($B14,Nevezés!$A$2:$J$450,9,FALSE),"")</f>
        <v>száraz</v>
      </c>
      <c r="K14" s="86" t="str">
        <f>IF($B14&gt;0,VLOOKUP($B14,Nevezés!$A$2:$J$450,10,FALSE),"")</f>
        <v>fehér</v>
      </c>
      <c r="L14" s="87">
        <f>Pontozás6X5!B47</f>
        <v>4</v>
      </c>
      <c r="M14" s="87">
        <f>Pontozás6X5!C47</f>
        <v>16</v>
      </c>
      <c r="N14" s="87">
        <f>Pontozás6X5!D47</f>
        <v>16</v>
      </c>
      <c r="O14" s="87">
        <f>Pontozás6X5!E47</f>
        <v>16.2</v>
      </c>
      <c r="P14" s="87">
        <f>Pontozás6X5!F47</f>
        <v>16.5</v>
      </c>
      <c r="Q14" s="87">
        <f>Pontozás6X5!G47</f>
        <v>16.1</v>
      </c>
      <c r="R14" s="89">
        <f t="shared" si="1"/>
        <v>16.160000000000004</v>
      </c>
      <c r="S14" s="54" t="str">
        <f t="shared" si="2"/>
        <v>Oklevél</v>
      </c>
      <c r="T14"/>
    </row>
    <row r="15" spans="1:20" s="92" customFormat="1" ht="12.75" customHeight="1">
      <c r="A15" s="84">
        <f t="shared" si="0"/>
        <v>100</v>
      </c>
      <c r="B15" s="84">
        <f>Pontozás6X5!A117</f>
        <v>417</v>
      </c>
      <c r="C15" s="85">
        <f>IF($B15&gt;0,VLOOKUP($B15,Nevezés!$A$2:$J$450,2,FALSE),"")</f>
        <v>14</v>
      </c>
      <c r="D15" s="86" t="str">
        <f>IF($B15&gt;0,VLOOKUP($B15,Nevezés!$A$2:$J$450,3,FALSE),"")</f>
        <v>Kollár Sándor</v>
      </c>
      <c r="E15" s="86" t="str">
        <f>IF($B15&gt;0,VLOOKUP($B15,Nevezés!$A$2:$J$450,4,FALSE),"")</f>
        <v>M.o.</v>
      </c>
      <c r="F15" s="86" t="str">
        <f>IF($B15&gt;0,VLOOKUP($B15,Nevezés!$A$2:$J$450,5,FALSE),"")</f>
        <v>Sárisáp</v>
      </c>
      <c r="G15" s="86" t="str">
        <f>IF($B15&gt;0,VLOOKUP($B15,Nevezés!$A$2:$J$450,6,FALSE),"")</f>
        <v>Olaszrizling</v>
      </c>
      <c r="H15" s="86">
        <f>IF($B15&gt;0,VLOOKUP($B15,Nevezés!$A$2:$J$450,7,FALSE),"")</f>
        <v>2012</v>
      </c>
      <c r="I15" s="86" t="str">
        <f>IF($B15&gt;0,VLOOKUP($B15,Nevezés!$A$2:$J$450,8,FALSE),"")</f>
        <v>Dunaszentmiklós</v>
      </c>
      <c r="J15" s="86" t="str">
        <f>IF($B15&gt;0,VLOOKUP($B15,Nevezés!$A$2:$J$450,9,FALSE),"")</f>
        <v>száraz</v>
      </c>
      <c r="K15" s="86" t="str">
        <f>IF($B15&gt;0,VLOOKUP($B15,Nevezés!$A$2:$J$450,10,FALSE),"")</f>
        <v>fehér</v>
      </c>
      <c r="L15" s="87">
        <f>Pontozás6X5!B117</f>
        <v>2</v>
      </c>
      <c r="M15" s="87">
        <f>Pontozás6X5!C117</f>
        <v>16.7</v>
      </c>
      <c r="N15" s="87">
        <f>Pontozás6X5!D117</f>
        <v>17.3</v>
      </c>
      <c r="O15" s="87">
        <f>Pontozás6X5!E117</f>
        <v>17.9</v>
      </c>
      <c r="P15" s="87">
        <f>Pontozás6X5!F117</f>
        <v>17.5</v>
      </c>
      <c r="Q15" s="87">
        <f>Pontozás6X5!G117</f>
        <v>17.5</v>
      </c>
      <c r="R15" s="89">
        <f t="shared" si="1"/>
        <v>17.380000000000003</v>
      </c>
      <c r="S15" s="54" t="str">
        <f t="shared" si="2"/>
        <v>Bronz</v>
      </c>
      <c r="T15"/>
    </row>
    <row r="16" spans="1:20" s="92" customFormat="1" ht="12.75" customHeight="1">
      <c r="A16" s="84">
        <f t="shared" si="0"/>
        <v>176</v>
      </c>
      <c r="B16" s="84">
        <f>Pontozás6X5!A4</f>
        <v>501</v>
      </c>
      <c r="C16" s="85">
        <f>IF($B16&gt;0,VLOOKUP($B16,Nevezés!$A$2:$J$450,2,FALSE),"")</f>
        <v>15</v>
      </c>
      <c r="D16" s="86" t="str">
        <f>IF($B16&gt;0,VLOOKUP($B16,Nevezés!$A$2:$J$450,3,FALSE),"")</f>
        <v>Vibling Tibor</v>
      </c>
      <c r="E16" s="86" t="str">
        <f>IF($B16&gt;0,VLOOKUP($B16,Nevezés!$A$2:$J$450,4,FALSE),"")</f>
        <v>M.o.</v>
      </c>
      <c r="F16" s="86" t="str">
        <f>IF($B16&gt;0,VLOOKUP($B16,Nevezés!$A$2:$J$450,5,FALSE),"")</f>
        <v>Mogyorósbánya</v>
      </c>
      <c r="G16" s="86" t="str">
        <f>IF($B16&gt;0,VLOOKUP($B16,Nevezés!$A$2:$J$450,6,FALSE),"")</f>
        <v>Furmint+ Hárslevelű</v>
      </c>
      <c r="H16" s="86">
        <f>IF($B16&gt;0,VLOOKUP($B16,Nevezés!$A$2:$J$450,7,FALSE),"")</f>
        <v>2012</v>
      </c>
      <c r="I16" s="86" t="str">
        <f>IF($B16&gt;0,VLOOKUP($B16,Nevezés!$A$2:$J$450,8,FALSE),"")</f>
        <v>Tokaj</v>
      </c>
      <c r="J16" s="86" t="str">
        <f>IF($B16&gt;0,VLOOKUP($B16,Nevezés!$A$2:$J$450,9,FALSE),"")</f>
        <v>száraz</v>
      </c>
      <c r="K16" s="86" t="str">
        <f>IF($B16&gt;0,VLOOKUP($B16,Nevezés!$A$2:$J$450,10,FALSE),"")</f>
        <v>fehér</v>
      </c>
      <c r="L16" s="87">
        <f>Pontozás6X5!B4</f>
        <v>3</v>
      </c>
      <c r="M16" s="87">
        <f>Pontozás6X5!C4</f>
        <v>16</v>
      </c>
      <c r="N16" s="87">
        <f>Pontozás6X5!D4</f>
        <v>16.5</v>
      </c>
      <c r="O16" s="87">
        <f>Pontozás6X5!E4</f>
        <v>16.6</v>
      </c>
      <c r="P16" s="87">
        <f>Pontozás6X5!F4</f>
        <v>16</v>
      </c>
      <c r="Q16" s="87">
        <f>Pontozás6X5!G4</f>
        <v>16</v>
      </c>
      <c r="R16" s="89">
        <f t="shared" si="1"/>
        <v>16.22</v>
      </c>
      <c r="S16" s="54" t="str">
        <f t="shared" si="2"/>
        <v>Oklevél</v>
      </c>
      <c r="T16"/>
    </row>
    <row r="17" spans="1:20" s="92" customFormat="1" ht="12.75" customHeight="1">
      <c r="A17" s="84">
        <f t="shared" si="0"/>
        <v>131</v>
      </c>
      <c r="B17" s="84">
        <f>Pontozás6X5!A40</f>
        <v>609</v>
      </c>
      <c r="C17" s="85">
        <f>IF($B17&gt;0,VLOOKUP($B17,Nevezés!$A$2:$J$450,2,FALSE),"")</f>
        <v>16</v>
      </c>
      <c r="D17" s="86" t="str">
        <f>IF($B17&gt;0,VLOOKUP($B17,Nevezés!$A$2:$J$450,3,FALSE),"")</f>
        <v>Dániel Mihály</v>
      </c>
      <c r="E17" s="86" t="str">
        <f>IF($B17&gt;0,VLOOKUP($B17,Nevezés!$A$2:$J$450,4,FALSE),"")</f>
        <v>M.o.</v>
      </c>
      <c r="F17" s="86" t="str">
        <f>IF($B17&gt;0,VLOOKUP($B17,Nevezés!$A$2:$J$450,5,FALSE),"")</f>
        <v>Mogyorósbánya</v>
      </c>
      <c r="G17" s="86" t="str">
        <f>IF($B17&gt;0,VLOOKUP($B17,Nevezés!$A$2:$J$450,6,FALSE),"")</f>
        <v>Királyleányka</v>
      </c>
      <c r="H17" s="86">
        <f>IF($B17&gt;0,VLOOKUP($B17,Nevezés!$A$2:$J$450,7,FALSE),"")</f>
        <v>2012</v>
      </c>
      <c r="I17" s="86" t="str">
        <f>IF($B17&gt;0,VLOOKUP($B17,Nevezés!$A$2:$J$450,8,FALSE),"")</f>
        <v>Mogyorósbánya</v>
      </c>
      <c r="J17" s="86" t="str">
        <f>IF($B17&gt;0,VLOOKUP($B17,Nevezés!$A$2:$J$450,9,FALSE),"")</f>
        <v>száraz</v>
      </c>
      <c r="K17" s="86" t="str">
        <f>IF($B17&gt;0,VLOOKUP($B17,Nevezés!$A$2:$J$450,10,FALSE),"")</f>
        <v>fehér</v>
      </c>
      <c r="L17" s="87">
        <f>Pontozás6X5!B40</f>
        <v>4</v>
      </c>
      <c r="M17" s="87">
        <f>Pontozás6X5!C40</f>
        <v>16.7</v>
      </c>
      <c r="N17" s="87">
        <f>Pontozás6X5!D40</f>
        <v>18</v>
      </c>
      <c r="O17" s="87">
        <f>Pontozás6X5!E40</f>
        <v>16.3</v>
      </c>
      <c r="P17" s="87">
        <f>Pontozás6X5!F40</f>
        <v>16.2</v>
      </c>
      <c r="Q17" s="87">
        <f>Pontozás6X5!G40</f>
        <v>17.5</v>
      </c>
      <c r="R17" s="89">
        <f t="shared" si="1"/>
        <v>16.94</v>
      </c>
      <c r="S17" s="54" t="str">
        <f t="shared" si="2"/>
        <v>Bronz</v>
      </c>
      <c r="T17"/>
    </row>
    <row r="18" spans="1:20" s="92" customFormat="1" ht="12.75" customHeight="1">
      <c r="A18" s="84">
        <f t="shared" si="0"/>
        <v>25</v>
      </c>
      <c r="B18" s="84">
        <f>Pontozás6X5!A113</f>
        <v>418</v>
      </c>
      <c r="C18" s="85">
        <f>IF($B18&gt;0,VLOOKUP($B18,Nevezés!$A$2:$J$450,2,FALSE),"")</f>
        <v>17</v>
      </c>
      <c r="D18" s="86" t="str">
        <f>IF($B18&gt;0,VLOOKUP($B18,Nevezés!$A$2:$J$450,3,FALSE),"")</f>
        <v>Sztulik Zsolt</v>
      </c>
      <c r="E18" s="86" t="str">
        <f>IF($B18&gt;0,VLOOKUP($B18,Nevezés!$A$2:$J$450,4,FALSE),"")</f>
        <v>M.o.</v>
      </c>
      <c r="F18" s="86" t="str">
        <f>IF($B18&gt;0,VLOOKUP($B18,Nevezés!$A$2:$J$450,5,FALSE),"")</f>
        <v>Mogyorósbánya</v>
      </c>
      <c r="G18" s="86" t="str">
        <f>IF($B18&gt;0,VLOOKUP($B18,Nevezés!$A$2:$J$450,6,FALSE),"")</f>
        <v>Olaszrizling</v>
      </c>
      <c r="H18" s="86">
        <f>IF($B18&gt;0,VLOOKUP($B18,Nevezés!$A$2:$J$450,7,FALSE),"")</f>
        <v>2012</v>
      </c>
      <c r="I18" s="86" t="str">
        <f>IF($B18&gt;0,VLOOKUP($B18,Nevezés!$A$2:$J$450,8,FALSE),"")</f>
        <v>Neszmély</v>
      </c>
      <c r="J18" s="86" t="str">
        <f>IF($B18&gt;0,VLOOKUP($B18,Nevezés!$A$2:$J$450,9,FALSE),"")</f>
        <v>száraz</v>
      </c>
      <c r="K18" s="86" t="str">
        <f>IF($B18&gt;0,VLOOKUP($B18,Nevezés!$A$2:$J$450,10,FALSE),"")</f>
        <v>fehér</v>
      </c>
      <c r="L18" s="87">
        <f>Pontozás6X5!B113</f>
        <v>2</v>
      </c>
      <c r="M18" s="87">
        <f>Pontozás6X5!C113</f>
        <v>19</v>
      </c>
      <c r="N18" s="87">
        <f>Pontozás6X5!D113</f>
        <v>18.1</v>
      </c>
      <c r="O18" s="87">
        <f>Pontozás6X5!E113</f>
        <v>18.2</v>
      </c>
      <c r="P18" s="87">
        <f>Pontozás6X5!F113</f>
        <v>19</v>
      </c>
      <c r="Q18" s="87">
        <f>Pontozás6X5!G113</f>
        <v>18.9</v>
      </c>
      <c r="R18" s="89">
        <f t="shared" si="1"/>
        <v>18.639999999999997</v>
      </c>
      <c r="S18" s="54" t="str">
        <f t="shared" si="2"/>
        <v>Arany</v>
      </c>
      <c r="T18"/>
    </row>
    <row r="19" spans="1:20" s="92" customFormat="1" ht="12.75" customHeight="1">
      <c r="A19" s="84">
        <f t="shared" si="0"/>
        <v>110</v>
      </c>
      <c r="B19" s="84">
        <f>Pontozás6X5!A169</f>
        <v>334</v>
      </c>
      <c r="C19" s="85">
        <f>IF($B19&gt;0,VLOOKUP($B19,Nevezés!$A$2:$J$450,2,FALSE),"")</f>
        <v>18</v>
      </c>
      <c r="D19" s="86" t="str">
        <f>IF($B19&gt;0,VLOOKUP($B19,Nevezés!$A$2:$J$450,3,FALSE),"")</f>
        <v>Sztulik Zsolt</v>
      </c>
      <c r="E19" s="86" t="str">
        <f>IF($B19&gt;0,VLOOKUP($B19,Nevezés!$A$2:$J$450,4,FALSE),"")</f>
        <v>M.o.</v>
      </c>
      <c r="F19" s="86" t="str">
        <f>IF($B19&gt;0,VLOOKUP($B19,Nevezés!$A$2:$J$450,5,FALSE),"")</f>
        <v>Mogyorósbánya</v>
      </c>
      <c r="G19" s="86" t="str">
        <f>IF($B19&gt;0,VLOOKUP($B19,Nevezés!$A$2:$J$450,6,FALSE),"")</f>
        <v>Cabernet Franc</v>
      </c>
      <c r="H19" s="86">
        <f>IF($B19&gt;0,VLOOKUP($B19,Nevezés!$A$2:$J$450,7,FALSE),"")</f>
        <v>2012</v>
      </c>
      <c r="I19" s="86" t="str">
        <f>IF($B19&gt;0,VLOOKUP($B19,Nevezés!$A$2:$J$450,8,FALSE),"")</f>
        <v>Gyöngyös</v>
      </c>
      <c r="J19" s="86" t="str">
        <f>IF($B19&gt;0,VLOOKUP($B19,Nevezés!$A$2:$J$450,9,FALSE),"")</f>
        <v>száraz</v>
      </c>
      <c r="K19" s="86" t="str">
        <f>IF($B19&gt;0,VLOOKUP($B19,Nevezés!$A$2:$J$450,10,FALSE),"")</f>
        <v>vörös</v>
      </c>
      <c r="L19" s="87">
        <f>Pontozás6X5!B169</f>
        <v>1</v>
      </c>
      <c r="M19" s="87">
        <f>Pontozás6X5!C169</f>
        <v>16.8</v>
      </c>
      <c r="N19" s="87">
        <f>Pontozás6X5!D169</f>
        <v>18.2</v>
      </c>
      <c r="O19" s="87">
        <f>Pontozás6X5!E169</f>
        <v>16.9</v>
      </c>
      <c r="P19" s="87">
        <f>Pontozás6X5!F169</f>
        <v>17.5</v>
      </c>
      <c r="Q19" s="87">
        <f>Pontozás6X5!G169</f>
        <v>16.7</v>
      </c>
      <c r="R19" s="89">
        <f t="shared" si="1"/>
        <v>17.220000000000002</v>
      </c>
      <c r="S19" s="54" t="str">
        <f t="shared" si="2"/>
        <v>Bronz</v>
      </c>
      <c r="T19"/>
    </row>
    <row r="20" spans="1:20" s="92" customFormat="1" ht="12.75" customHeight="1">
      <c r="A20" s="84">
        <f t="shared" si="0"/>
        <v>139</v>
      </c>
      <c r="B20" s="84">
        <f>Pontozás6X5!A26</f>
        <v>704</v>
      </c>
      <c r="C20" s="85">
        <f>IF($B20&gt;0,VLOOKUP($B20,Nevezés!$A$2:$J$450,2,FALSE),"")</f>
        <v>19</v>
      </c>
      <c r="D20" s="86" t="str">
        <f>IF($B20&gt;0,VLOOKUP($B20,Nevezés!$A$2:$J$450,3,FALSE),"")</f>
        <v>Szuki Ferenc</v>
      </c>
      <c r="E20" s="86" t="str">
        <f>IF($B20&gt;0,VLOOKUP($B20,Nevezés!$A$2:$J$450,4,FALSE),"")</f>
        <v>M.o.</v>
      </c>
      <c r="F20" s="86" t="str">
        <f>IF($B20&gt;0,VLOOKUP($B20,Nevezés!$A$2:$J$450,5,FALSE),"")</f>
        <v>Mogyorósbánya</v>
      </c>
      <c r="G20" s="86" t="str">
        <f>IF($B20&gt;0,VLOOKUP($B20,Nevezés!$A$2:$J$450,6,FALSE),"")</f>
        <v>Vegyes fehér</v>
      </c>
      <c r="H20" s="86">
        <f>IF($B20&gt;0,VLOOKUP($B20,Nevezés!$A$2:$J$450,7,FALSE),"")</f>
        <v>2012</v>
      </c>
      <c r="I20" s="86" t="str">
        <f>IF($B20&gt;0,VLOOKUP($B20,Nevezés!$A$2:$J$450,8,FALSE),"")</f>
        <v>Mogyorósbánya</v>
      </c>
      <c r="J20" s="86" t="str">
        <f>IF($B20&gt;0,VLOOKUP($B20,Nevezés!$A$2:$J$450,9,FALSE),"")</f>
        <v>édes</v>
      </c>
      <c r="K20" s="86" t="str">
        <f>IF($B20&gt;0,VLOOKUP($B20,Nevezés!$A$2:$J$450,10,FALSE),"")</f>
        <v>fehér</v>
      </c>
      <c r="L20" s="87">
        <f>Pontozás6X5!B26</f>
        <v>5</v>
      </c>
      <c r="M20" s="87">
        <f>Pontozás6X5!C26</f>
        <v>17.5</v>
      </c>
      <c r="N20" s="87">
        <f>Pontozás6X5!D26</f>
        <v>16.7</v>
      </c>
      <c r="O20" s="87">
        <f>Pontozás6X5!E26</f>
        <v>16.3</v>
      </c>
      <c r="P20" s="87">
        <f>Pontozás6X5!F26</f>
        <v>16.8</v>
      </c>
      <c r="Q20" s="87">
        <f>Pontozás6X5!G26</f>
        <v>17</v>
      </c>
      <c r="R20" s="89">
        <f t="shared" si="1"/>
        <v>16.86</v>
      </c>
      <c r="S20" s="54" t="str">
        <f t="shared" si="2"/>
        <v>Bronz</v>
      </c>
      <c r="T20"/>
    </row>
    <row r="21" spans="1:20" s="92" customFormat="1" ht="12.75" customHeight="1">
      <c r="A21" s="84">
        <f t="shared" si="0"/>
        <v>42</v>
      </c>
      <c r="B21" s="84">
        <f>Pontozás6X5!A191</f>
        <v>738</v>
      </c>
      <c r="C21" s="85">
        <f>IF($B21&gt;0,VLOOKUP($B21,Nevezés!$A$2:$J$450,2,FALSE),"")</f>
        <v>20</v>
      </c>
      <c r="D21" s="86" t="str">
        <f>IF($B21&gt;0,VLOOKUP($B21,Nevezés!$A$2:$J$450,3,FALSE),"")</f>
        <v>Szuki Ferenc</v>
      </c>
      <c r="E21" s="86" t="str">
        <f>IF($B21&gt;0,VLOOKUP($B21,Nevezés!$A$2:$J$450,4,FALSE),"")</f>
        <v>M.o.</v>
      </c>
      <c r="F21" s="86" t="str">
        <f>IF($B21&gt;0,VLOOKUP($B21,Nevezés!$A$2:$J$450,5,FALSE),"")</f>
        <v>Mogyorósbánya</v>
      </c>
      <c r="G21" s="86" t="str">
        <f>IF($B21&gt;0,VLOOKUP($B21,Nevezés!$A$2:$J$450,6,FALSE),"")</f>
        <v>Vegyes vörös</v>
      </c>
      <c r="H21" s="86">
        <f>IF($B21&gt;0,VLOOKUP($B21,Nevezés!$A$2:$J$450,7,FALSE),"")</f>
        <v>2012</v>
      </c>
      <c r="I21" s="86" t="str">
        <f>IF($B21&gt;0,VLOOKUP($B21,Nevezés!$A$2:$J$450,8,FALSE),"")</f>
        <v>Mogyorósbánya</v>
      </c>
      <c r="J21" s="86" t="str">
        <f>IF($B21&gt;0,VLOOKUP($B21,Nevezés!$A$2:$J$450,9,FALSE),"")</f>
        <v>száraz</v>
      </c>
      <c r="K21" s="86" t="str">
        <f>IF($B21&gt;0,VLOOKUP($B21,Nevezés!$A$2:$J$450,10,FALSE),"")</f>
        <v>vörös</v>
      </c>
      <c r="L21" s="87">
        <f>Pontozás6X5!B191</f>
        <v>5</v>
      </c>
      <c r="M21" s="87">
        <f>Pontozás6X5!C191</f>
        <v>18.2</v>
      </c>
      <c r="N21" s="87">
        <f>Pontozás6X5!D191</f>
        <v>18</v>
      </c>
      <c r="O21" s="87">
        <f>Pontozás6X5!E191</f>
        <v>18.3</v>
      </c>
      <c r="P21" s="87">
        <f>Pontozás6X5!F191</f>
        <v>18.3</v>
      </c>
      <c r="Q21" s="87">
        <f>Pontozás6X5!G191</f>
        <v>18.4</v>
      </c>
      <c r="R21" s="89">
        <f t="shared" si="1"/>
        <v>18.24</v>
      </c>
      <c r="S21" s="54" t="str">
        <f t="shared" si="2"/>
        <v>Ezüst</v>
      </c>
      <c r="T21"/>
    </row>
    <row r="22" spans="1:20" s="92" customFormat="1" ht="12.75" customHeight="1">
      <c r="A22" s="84">
        <f t="shared" si="0"/>
        <v>97</v>
      </c>
      <c r="B22" s="84">
        <f>Pontozás6X5!A171</f>
        <v>335</v>
      </c>
      <c r="C22" s="85">
        <f>IF($B22&gt;0,VLOOKUP($B22,Nevezés!$A$2:$J$450,2,FALSE),"")</f>
        <v>21</v>
      </c>
      <c r="D22" s="86" t="str">
        <f>IF($B22&gt;0,VLOOKUP($B22,Nevezés!$A$2:$J$450,3,FALSE),"")</f>
        <v>Misik János</v>
      </c>
      <c r="E22" s="86" t="str">
        <f>IF($B22&gt;0,VLOOKUP($B22,Nevezés!$A$2:$J$450,4,FALSE),"")</f>
        <v>M.o.</v>
      </c>
      <c r="F22" s="86" t="str">
        <f>IF($B22&gt;0,VLOOKUP($B22,Nevezés!$A$2:$J$450,5,FALSE),"")</f>
        <v>Mogyorósbánya</v>
      </c>
      <c r="G22" s="86" t="str">
        <f>IF($B22&gt;0,VLOOKUP($B22,Nevezés!$A$2:$J$450,6,FALSE),"")</f>
        <v>Cabernet Franc</v>
      </c>
      <c r="H22" s="86">
        <f>IF($B22&gt;0,VLOOKUP($B22,Nevezés!$A$2:$J$450,7,FALSE),"")</f>
        <v>2012</v>
      </c>
      <c r="I22" s="86" t="str">
        <f>IF($B22&gt;0,VLOOKUP($B22,Nevezés!$A$2:$J$450,8,FALSE),"")</f>
        <v>Gyöngyös</v>
      </c>
      <c r="J22" s="86" t="str">
        <f>IF($B22&gt;0,VLOOKUP($B22,Nevezés!$A$2:$J$450,9,FALSE),"")</f>
        <v>száraz</v>
      </c>
      <c r="K22" s="86" t="str">
        <f>IF($B22&gt;0,VLOOKUP($B22,Nevezés!$A$2:$J$450,10,FALSE),"")</f>
        <v>vörös</v>
      </c>
      <c r="L22" s="87">
        <f>Pontozás6X5!B171</f>
        <v>1</v>
      </c>
      <c r="M22" s="87">
        <f>Pontozás6X5!C171</f>
        <v>17</v>
      </c>
      <c r="N22" s="87">
        <f>Pontozás6X5!D171</f>
        <v>17</v>
      </c>
      <c r="O22" s="87">
        <f>Pontozás6X5!E171</f>
        <v>17.6</v>
      </c>
      <c r="P22" s="87">
        <f>Pontozás6X5!F171</f>
        <v>18</v>
      </c>
      <c r="Q22" s="87">
        <f>Pontozás6X5!G171</f>
        <v>17.51</v>
      </c>
      <c r="R22" s="89">
        <f t="shared" si="1"/>
        <v>17.422</v>
      </c>
      <c r="S22" s="54" t="str">
        <f t="shared" si="2"/>
        <v>Bronz</v>
      </c>
      <c r="T22"/>
    </row>
    <row r="23" spans="1:20" s="92" customFormat="1" ht="12.75" customHeight="1">
      <c r="A23" s="84">
        <f t="shared" si="0"/>
        <v>157</v>
      </c>
      <c r="B23" s="84">
        <f>Pontozás6X5!A10</f>
        <v>402</v>
      </c>
      <c r="C23" s="85">
        <f>IF($B23&gt;0,VLOOKUP($B23,Nevezés!$A$2:$J$450,2,FALSE),"")</f>
        <v>22</v>
      </c>
      <c r="D23" s="86" t="str">
        <f>IF($B23&gt;0,VLOOKUP($B23,Nevezés!$A$2:$J$450,3,FALSE),"")</f>
        <v>Misik János</v>
      </c>
      <c r="E23" s="86" t="str">
        <f>IF($B23&gt;0,VLOOKUP($B23,Nevezés!$A$2:$J$450,4,FALSE),"")</f>
        <v>M.o.</v>
      </c>
      <c r="F23" s="86" t="str">
        <f>IF($B23&gt;0,VLOOKUP($B23,Nevezés!$A$2:$J$450,5,FALSE),"")</f>
        <v>Mogyorósbánya</v>
      </c>
      <c r="G23" s="86" t="str">
        <f>IF($B23&gt;0,VLOOKUP($B23,Nevezés!$A$2:$J$450,6,FALSE),"")</f>
        <v>Vegyes fehér</v>
      </c>
      <c r="H23" s="86">
        <f>IF($B23&gt;0,VLOOKUP($B23,Nevezés!$A$2:$J$450,7,FALSE),"")</f>
        <v>2012</v>
      </c>
      <c r="I23" s="86" t="str">
        <f>IF($B23&gt;0,VLOOKUP($B23,Nevezés!$A$2:$J$450,8,FALSE),"")</f>
        <v>Szerencs</v>
      </c>
      <c r="J23" s="86" t="str">
        <f>IF($B23&gt;0,VLOOKUP($B23,Nevezés!$A$2:$J$450,9,FALSE),"")</f>
        <v>száraz</v>
      </c>
      <c r="K23" s="86" t="str">
        <f>IF($B23&gt;0,VLOOKUP($B23,Nevezés!$A$2:$J$450,10,FALSE),"")</f>
        <v>fehér</v>
      </c>
      <c r="L23" s="87">
        <f>Pontozás6X5!B10</f>
        <v>2</v>
      </c>
      <c r="M23" s="87">
        <f>Pontozás6X5!C10</f>
        <v>17</v>
      </c>
      <c r="N23" s="87">
        <f>Pontozás6X5!D10</f>
        <v>16.5</v>
      </c>
      <c r="O23" s="87">
        <f>Pontozás6X5!E10</f>
        <v>17.4</v>
      </c>
      <c r="P23" s="87">
        <f>Pontozás6X5!F10</f>
        <v>16.2</v>
      </c>
      <c r="Q23" s="87">
        <f>Pontozás6X5!G10</f>
        <v>16</v>
      </c>
      <c r="R23" s="89">
        <f t="shared" si="1"/>
        <v>16.619999999999997</v>
      </c>
      <c r="S23" s="54" t="str">
        <f t="shared" si="2"/>
        <v>Bronz</v>
      </c>
      <c r="T23"/>
    </row>
    <row r="24" spans="1:20" s="92" customFormat="1" ht="12.75" customHeight="1">
      <c r="A24" s="84">
        <f t="shared" si="0"/>
        <v>231</v>
      </c>
      <c r="B24" s="84">
        <f>Pontozás6X5!A21</f>
        <v>605</v>
      </c>
      <c r="C24" s="85">
        <f>IF($B24&gt;0,VLOOKUP($B24,Nevezés!$A$2:$J$450,2,FALSE),"")</f>
        <v>23</v>
      </c>
      <c r="D24" s="86" t="str">
        <f>IF($B24&gt;0,VLOOKUP($B24,Nevezés!$A$2:$J$450,3,FALSE),"")</f>
        <v>Barina József</v>
      </c>
      <c r="E24" s="86" t="str">
        <f>IF($B24&gt;0,VLOOKUP($B24,Nevezés!$A$2:$J$450,4,FALSE),"")</f>
        <v>M.o.</v>
      </c>
      <c r="F24" s="86" t="str">
        <f>IF($B24&gt;0,VLOOKUP($B24,Nevezés!$A$2:$J$450,5,FALSE),"")</f>
        <v>Mogyorósbánya</v>
      </c>
      <c r="G24" s="86" t="str">
        <f>IF($B24&gt;0,VLOOKUP($B24,Nevezés!$A$2:$J$450,6,FALSE),"")</f>
        <v>Vegyes fehér</v>
      </c>
      <c r="H24" s="86">
        <f>IF($B24&gt;0,VLOOKUP($B24,Nevezés!$A$2:$J$450,7,FALSE),"")</f>
        <v>2012</v>
      </c>
      <c r="I24" s="86" t="str">
        <f>IF($B24&gt;0,VLOOKUP($B24,Nevezés!$A$2:$J$450,8,FALSE),"")</f>
        <v>Mogyorósbánya</v>
      </c>
      <c r="J24" s="86" t="str">
        <f>IF($B24&gt;0,VLOOKUP($B24,Nevezés!$A$2:$J$450,9,FALSE),"")</f>
        <v>félszáraz</v>
      </c>
      <c r="K24" s="86" t="str">
        <f>IF($B24&gt;0,VLOOKUP($B24,Nevezés!$A$2:$J$450,10,FALSE),"")</f>
        <v>fehér</v>
      </c>
      <c r="L24" s="87">
        <f>Pontozás6X5!B21</f>
        <v>4</v>
      </c>
      <c r="M24" s="87">
        <f>Pontozás6X5!C21</f>
        <v>0</v>
      </c>
      <c r="N24" s="87">
        <f>Pontozás6X5!D21</f>
        <v>0</v>
      </c>
      <c r="O24" s="87">
        <f>Pontozás6X5!E21</f>
        <v>0</v>
      </c>
      <c r="P24" s="87">
        <f>Pontozás6X5!F21</f>
        <v>0</v>
      </c>
      <c r="Q24" s="87">
        <f>Pontozás6X5!G21</f>
        <v>0</v>
      </c>
      <c r="R24" s="89">
        <f t="shared" si="1"/>
        <v>0</v>
      </c>
      <c r="S24" s="54" t="str">
        <f t="shared" si="2"/>
        <v> </v>
      </c>
      <c r="T24"/>
    </row>
    <row r="25" spans="1:20" s="92" customFormat="1" ht="12.75" customHeight="1">
      <c r="A25" s="84">
        <f t="shared" si="0"/>
        <v>221</v>
      </c>
      <c r="B25" s="84">
        <f>Pontozás6X5!A13</f>
        <v>604</v>
      </c>
      <c r="C25" s="85">
        <f>IF($B25&gt;0,VLOOKUP($B25,Nevezés!$A$2:$J$450,2,FALSE),"")</f>
        <v>24</v>
      </c>
      <c r="D25" s="86" t="str">
        <f>IF($B25&gt;0,VLOOKUP($B25,Nevezés!$A$2:$J$450,3,FALSE),"")</f>
        <v>Pokornyik Mihály</v>
      </c>
      <c r="E25" s="86" t="str">
        <f>IF($B25&gt;0,VLOOKUP($B25,Nevezés!$A$2:$J$450,4,FALSE),"")</f>
        <v>M.o.</v>
      </c>
      <c r="F25" s="86" t="str">
        <f>IF($B25&gt;0,VLOOKUP($B25,Nevezés!$A$2:$J$450,5,FALSE),"")</f>
        <v>Mogyorósbánya</v>
      </c>
      <c r="G25" s="86" t="str">
        <f>IF($B25&gt;0,VLOOKUP($B25,Nevezés!$A$2:$J$450,6,FALSE),"")</f>
        <v>Vegyes fehér</v>
      </c>
      <c r="H25" s="86">
        <f>IF($B25&gt;0,VLOOKUP($B25,Nevezés!$A$2:$J$450,7,FALSE),"")</f>
        <v>2012</v>
      </c>
      <c r="I25" s="86" t="str">
        <f>IF($B25&gt;0,VLOOKUP($B25,Nevezés!$A$2:$J$450,8,FALSE),"")</f>
        <v>Mogyorósbánya</v>
      </c>
      <c r="J25" s="86" t="str">
        <f>IF($B25&gt;0,VLOOKUP($B25,Nevezés!$A$2:$J$450,9,FALSE),"")</f>
        <v>félszáraz</v>
      </c>
      <c r="K25" s="86" t="str">
        <f>IF($B25&gt;0,VLOOKUP($B25,Nevezés!$A$2:$J$450,10,FALSE),"")</f>
        <v>fehér</v>
      </c>
      <c r="L25" s="87">
        <f>Pontozás6X5!B13</f>
        <v>4</v>
      </c>
      <c r="M25" s="87">
        <f>Pontozás6X5!C13</f>
        <v>12</v>
      </c>
      <c r="N25" s="87">
        <f>Pontozás6X5!D13</f>
        <v>15.5</v>
      </c>
      <c r="O25" s="87">
        <f>Pontozás6X5!E13</f>
        <v>15</v>
      </c>
      <c r="P25" s="87">
        <f>Pontozás6X5!F13</f>
        <v>16.2</v>
      </c>
      <c r="Q25" s="87">
        <f>Pontozás6X5!G13</f>
        <v>15.5</v>
      </c>
      <c r="R25" s="89">
        <f t="shared" si="1"/>
        <v>14.84</v>
      </c>
      <c r="S25" s="54" t="str">
        <f t="shared" si="2"/>
        <v> </v>
      </c>
      <c r="T25"/>
    </row>
    <row r="26" spans="1:20" s="92" customFormat="1" ht="12.75" customHeight="1">
      <c r="A26" s="84">
        <f t="shared" si="0"/>
        <v>34</v>
      </c>
      <c r="B26" s="84">
        <f>Pontozás6X5!A116</f>
        <v>419</v>
      </c>
      <c r="C26" s="85">
        <f>IF($B26&gt;0,VLOOKUP($B26,Nevezés!$A$2:$J$450,2,FALSE),"")</f>
        <v>25</v>
      </c>
      <c r="D26" s="86" t="str">
        <f>IF($B26&gt;0,VLOOKUP($B26,Nevezés!$A$2:$J$450,3,FALSE),"")</f>
        <v>Havrancsik Tibor</v>
      </c>
      <c r="E26" s="86" t="str">
        <f>IF($B26&gt;0,VLOOKUP($B26,Nevezés!$A$2:$J$450,4,FALSE),"")</f>
        <v>M.o.</v>
      </c>
      <c r="F26" s="86" t="str">
        <f>IF($B26&gt;0,VLOOKUP($B26,Nevezés!$A$2:$J$450,5,FALSE),"")</f>
        <v>Mogyorósbánya</v>
      </c>
      <c r="G26" s="86" t="str">
        <f>IF($B26&gt;0,VLOOKUP($B26,Nevezés!$A$2:$J$450,6,FALSE),"")</f>
        <v>Olaszrizling</v>
      </c>
      <c r="H26" s="86">
        <f>IF($B26&gt;0,VLOOKUP($B26,Nevezés!$A$2:$J$450,7,FALSE),"")</f>
        <v>2012</v>
      </c>
      <c r="I26" s="86" t="str">
        <f>IF($B26&gt;0,VLOOKUP($B26,Nevezés!$A$2:$J$450,8,FALSE),"")</f>
        <v>Gyöngyös</v>
      </c>
      <c r="J26" s="86" t="str">
        <f>IF($B26&gt;0,VLOOKUP($B26,Nevezés!$A$2:$J$450,9,FALSE),"")</f>
        <v>száraz</v>
      </c>
      <c r="K26" s="86" t="str">
        <f>IF($B26&gt;0,VLOOKUP($B26,Nevezés!$A$2:$J$450,10,FALSE),"")</f>
        <v>fehér</v>
      </c>
      <c r="L26" s="87">
        <f>Pontozás6X5!B116</f>
        <v>2</v>
      </c>
      <c r="M26" s="87">
        <f>Pontozás6X5!C116</f>
        <v>18.8</v>
      </c>
      <c r="N26" s="87">
        <f>Pontozás6X5!D116</f>
        <v>17.5</v>
      </c>
      <c r="O26" s="87">
        <f>Pontozás6X5!E116</f>
        <v>18.5</v>
      </c>
      <c r="P26" s="87">
        <f>Pontozás6X5!F116</f>
        <v>18.3</v>
      </c>
      <c r="Q26" s="87">
        <f>Pontozás6X5!G116</f>
        <v>18.5</v>
      </c>
      <c r="R26" s="89">
        <f t="shared" si="1"/>
        <v>18.32</v>
      </c>
      <c r="S26" s="54" t="str">
        <f t="shared" si="2"/>
        <v>Ezüst</v>
      </c>
      <c r="T26"/>
    </row>
    <row r="27" spans="1:20" s="92" customFormat="1" ht="12.75" customHeight="1">
      <c r="A27" s="84">
        <f t="shared" si="0"/>
        <v>198</v>
      </c>
      <c r="B27" s="84">
        <f>Pontozás6X5!A122</f>
        <v>725</v>
      </c>
      <c r="C27" s="85">
        <f>IF($B27&gt;0,VLOOKUP($B27,Nevezés!$A$2:$J$450,2,FALSE),"")</f>
        <v>26</v>
      </c>
      <c r="D27" s="86" t="str">
        <f>IF($B27&gt;0,VLOOKUP($B27,Nevezés!$A$2:$J$450,3,FALSE),"")</f>
        <v>Havrancsik Tibor</v>
      </c>
      <c r="E27" s="86" t="str">
        <f>IF($B27&gt;0,VLOOKUP($B27,Nevezés!$A$2:$J$450,4,FALSE),"")</f>
        <v>M.o.</v>
      </c>
      <c r="F27" s="86" t="str">
        <f>IF($B27&gt;0,VLOOKUP($B27,Nevezés!$A$2:$J$450,5,FALSE),"")</f>
        <v>Mogyorósbánya</v>
      </c>
      <c r="G27" s="86" t="str">
        <f>IF($B27&gt;0,VLOOKUP($B27,Nevezés!$A$2:$J$450,6,FALSE),"")</f>
        <v>Chardonnay</v>
      </c>
      <c r="H27" s="86">
        <f>IF($B27&gt;0,VLOOKUP($B27,Nevezés!$A$2:$J$450,7,FALSE),"")</f>
        <v>2012</v>
      </c>
      <c r="I27" s="86" t="str">
        <f>IF($B27&gt;0,VLOOKUP($B27,Nevezés!$A$2:$J$450,8,FALSE),"")</f>
        <v>Egerszólát</v>
      </c>
      <c r="J27" s="86" t="str">
        <f>IF($B27&gt;0,VLOOKUP($B27,Nevezés!$A$2:$J$450,9,FALSE),"")</f>
        <v>félszáraz</v>
      </c>
      <c r="K27" s="86" t="str">
        <f>IF($B27&gt;0,VLOOKUP($B27,Nevezés!$A$2:$J$450,10,FALSE),"")</f>
        <v>fehér</v>
      </c>
      <c r="L27" s="87">
        <f>Pontozás6X5!B122</f>
        <v>5</v>
      </c>
      <c r="M27" s="87">
        <f>Pontozás6X5!C122</f>
        <v>16.5</v>
      </c>
      <c r="N27" s="87">
        <f>Pontozás6X5!D122</f>
        <v>15.5</v>
      </c>
      <c r="O27" s="87">
        <f>Pontozás6X5!E122</f>
        <v>15</v>
      </c>
      <c r="P27" s="87">
        <f>Pontozás6X5!F122</f>
        <v>14.5</v>
      </c>
      <c r="Q27" s="87">
        <f>Pontozás6X5!G122</f>
        <v>16.5</v>
      </c>
      <c r="R27" s="89">
        <f t="shared" si="1"/>
        <v>15.6</v>
      </c>
      <c r="S27" s="54" t="str">
        <f t="shared" si="2"/>
        <v> </v>
      </c>
      <c r="T27"/>
    </row>
    <row r="28" spans="1:20" s="92" customFormat="1" ht="12.75" customHeight="1">
      <c r="A28" s="84">
        <f t="shared" si="0"/>
        <v>8</v>
      </c>
      <c r="B28" s="84">
        <f>Pontozás6X5!A88</f>
        <v>318</v>
      </c>
      <c r="C28" s="85">
        <f>IF($B28&gt;0,VLOOKUP($B28,Nevezés!$A$2:$J$450,2,FALSE),"")</f>
        <v>27</v>
      </c>
      <c r="D28" s="86" t="str">
        <f>IF($B28&gt;0,VLOOKUP($B28,Nevezés!$A$2:$J$450,3,FALSE),"")</f>
        <v>Vitek János</v>
      </c>
      <c r="E28" s="86" t="str">
        <f>IF($B28&gt;0,VLOOKUP($B28,Nevezés!$A$2:$J$450,4,FALSE),"")</f>
        <v>M.o.</v>
      </c>
      <c r="F28" s="86" t="str">
        <f>IF($B28&gt;0,VLOOKUP($B28,Nevezés!$A$2:$J$450,5,FALSE),"")</f>
        <v>Sárisáp</v>
      </c>
      <c r="G28" s="86" t="str">
        <f>IF($B28&gt;0,VLOOKUP($B28,Nevezés!$A$2:$J$450,6,FALSE),"")</f>
        <v>Sauvignon Blanc</v>
      </c>
      <c r="H28" s="86">
        <f>IF($B28&gt;0,VLOOKUP($B28,Nevezés!$A$2:$J$450,7,FALSE),"")</f>
        <v>2012</v>
      </c>
      <c r="I28" s="86" t="str">
        <f>IF($B28&gt;0,VLOOKUP($B28,Nevezés!$A$2:$J$450,8,FALSE),"")</f>
        <v>Sárisáp</v>
      </c>
      <c r="J28" s="86" t="str">
        <f>IF($B28&gt;0,VLOOKUP($B28,Nevezés!$A$2:$J$450,9,FALSE),"")</f>
        <v>száraz</v>
      </c>
      <c r="K28" s="86" t="str">
        <f>IF($B28&gt;0,VLOOKUP($B28,Nevezés!$A$2:$J$450,10,FALSE),"")</f>
        <v>fehér</v>
      </c>
      <c r="L28" s="87">
        <f>Pontozás6X5!B88</f>
        <v>1</v>
      </c>
      <c r="M28" s="87">
        <f>Pontozás6X5!C88</f>
        <v>19</v>
      </c>
      <c r="N28" s="87">
        <f>Pontozás6X5!D88</f>
        <v>18.7</v>
      </c>
      <c r="O28" s="87">
        <f>Pontozás6X5!E88</f>
        <v>19</v>
      </c>
      <c r="P28" s="87">
        <f>Pontozás6X5!F88</f>
        <v>19</v>
      </c>
      <c r="Q28" s="87">
        <f>Pontozás6X5!G88</f>
        <v>19.3</v>
      </c>
      <c r="R28" s="89">
        <f t="shared" si="1"/>
        <v>19</v>
      </c>
      <c r="S28" s="54" t="str">
        <f t="shared" si="2"/>
        <v>Arany</v>
      </c>
      <c r="T28"/>
    </row>
    <row r="29" spans="1:20" s="92" customFormat="1" ht="12.75" customHeight="1">
      <c r="A29" s="84">
        <f t="shared" si="0"/>
        <v>127</v>
      </c>
      <c r="B29" s="84">
        <f>Pontozás6X5!A95</f>
        <v>621</v>
      </c>
      <c r="C29" s="85">
        <f>IF($B29&gt;0,VLOOKUP($B29,Nevezés!$A$2:$J$450,2,FALSE),"")</f>
        <v>28</v>
      </c>
      <c r="D29" s="86" t="str">
        <f>IF($B29&gt;0,VLOOKUP($B29,Nevezés!$A$2:$J$450,3,FALSE),"")</f>
        <v>Pfuger István</v>
      </c>
      <c r="E29" s="86" t="str">
        <f>IF($B29&gt;0,VLOOKUP($B29,Nevezés!$A$2:$J$450,4,FALSE),"")</f>
        <v>M.o.</v>
      </c>
      <c r="F29" s="86" t="str">
        <f>IF($B29&gt;0,VLOOKUP($B29,Nevezés!$A$2:$J$450,5,FALSE),"")</f>
        <v>Sárisáp</v>
      </c>
      <c r="G29" s="86" t="str">
        <f>IF($B29&gt;0,VLOOKUP($B29,Nevezés!$A$2:$J$450,6,FALSE),"")</f>
        <v>Chardonnay</v>
      </c>
      <c r="H29" s="86">
        <f>IF($B29&gt;0,VLOOKUP($B29,Nevezés!$A$2:$J$450,7,FALSE),"")</f>
        <v>2012</v>
      </c>
      <c r="I29" s="86" t="str">
        <f>IF($B29&gt;0,VLOOKUP($B29,Nevezés!$A$2:$J$450,8,FALSE),"")</f>
        <v>Budakeszi</v>
      </c>
      <c r="J29" s="86" t="str">
        <f>IF($B29&gt;0,VLOOKUP($B29,Nevezés!$A$2:$J$450,9,FALSE),"")</f>
        <v>száraz</v>
      </c>
      <c r="K29" s="86" t="str">
        <f>IF($B29&gt;0,VLOOKUP($B29,Nevezés!$A$2:$J$450,10,FALSE),"")</f>
        <v>fehér</v>
      </c>
      <c r="L29" s="87">
        <f>Pontozás6X5!B95</f>
        <v>4</v>
      </c>
      <c r="M29" s="87">
        <f>Pontozás6X5!C95</f>
        <v>17.8</v>
      </c>
      <c r="N29" s="87">
        <f>Pontozás6X5!D95</f>
        <v>18.5</v>
      </c>
      <c r="O29" s="87">
        <f>Pontozás6X5!E95</f>
        <v>16.6</v>
      </c>
      <c r="P29" s="87">
        <f>Pontozás6X5!F95</f>
        <v>16</v>
      </c>
      <c r="Q29" s="87">
        <f>Pontozás6X5!G95</f>
        <v>16</v>
      </c>
      <c r="R29" s="89">
        <f t="shared" si="1"/>
        <v>16.98</v>
      </c>
      <c r="S29" s="54" t="str">
        <f t="shared" si="2"/>
        <v>Bronz</v>
      </c>
      <c r="T29"/>
    </row>
    <row r="30" spans="1:20" s="92" customFormat="1" ht="12.75" customHeight="1">
      <c r="A30" s="84">
        <f t="shared" si="0"/>
        <v>7</v>
      </c>
      <c r="B30" s="84">
        <f>Pontozás6X5!A163</f>
        <v>732</v>
      </c>
      <c r="C30" s="85">
        <f>IF($B30&gt;0,VLOOKUP($B30,Nevezés!$A$2:$J$450,2,FALSE),"")</f>
        <v>29</v>
      </c>
      <c r="D30" s="86" t="str">
        <f>IF($B30&gt;0,VLOOKUP($B30,Nevezés!$A$2:$J$450,3,FALSE),"")</f>
        <v>Vitek Róbert</v>
      </c>
      <c r="E30" s="86" t="str">
        <f>IF($B30&gt;0,VLOOKUP($B30,Nevezés!$A$2:$J$450,4,FALSE),"")</f>
        <v>M.o.</v>
      </c>
      <c r="F30" s="86" t="str">
        <f>IF($B30&gt;0,VLOOKUP($B30,Nevezés!$A$2:$J$450,5,FALSE),"")</f>
        <v>Sárisáp</v>
      </c>
      <c r="G30" s="86" t="str">
        <f>IF($B30&gt;0,VLOOKUP($B30,Nevezés!$A$2:$J$450,6,FALSE),"")</f>
        <v>Merlot </v>
      </c>
      <c r="H30" s="86">
        <f>IF($B30&gt;0,VLOOKUP($B30,Nevezés!$A$2:$J$450,7,FALSE),"")</f>
        <v>2012</v>
      </c>
      <c r="I30" s="86" t="str">
        <f>IF($B30&gt;0,VLOOKUP($B30,Nevezés!$A$2:$J$450,8,FALSE),"")</f>
        <v>Szekszárd</v>
      </c>
      <c r="J30" s="86" t="str">
        <f>IF($B30&gt;0,VLOOKUP($B30,Nevezés!$A$2:$J$450,9,FALSE),"")</f>
        <v>félszáraz</v>
      </c>
      <c r="K30" s="86" t="str">
        <f>IF($B30&gt;0,VLOOKUP($B30,Nevezés!$A$2:$J$450,10,FALSE),"")</f>
        <v>rose</v>
      </c>
      <c r="L30" s="87">
        <f>Pontozás6X5!B163</f>
        <v>5</v>
      </c>
      <c r="M30" s="87">
        <f>Pontozás6X5!C163</f>
        <v>19</v>
      </c>
      <c r="N30" s="87">
        <f>Pontozás6X5!D163</f>
        <v>18.7</v>
      </c>
      <c r="O30" s="87">
        <f>Pontozás6X5!E163</f>
        <v>19</v>
      </c>
      <c r="P30" s="87">
        <f>Pontozás6X5!F163</f>
        <v>19</v>
      </c>
      <c r="Q30" s="87">
        <f>Pontozás6X5!G163</f>
        <v>19.5</v>
      </c>
      <c r="R30" s="89">
        <f t="shared" si="1"/>
        <v>19.04</v>
      </c>
      <c r="S30" s="54" t="str">
        <f t="shared" si="2"/>
        <v>Arany</v>
      </c>
      <c r="T30"/>
    </row>
    <row r="31" spans="1:20" s="92" customFormat="1" ht="12.75" customHeight="1">
      <c r="A31" s="84">
        <f t="shared" si="0"/>
        <v>139</v>
      </c>
      <c r="B31" s="84">
        <f>Pontozás6X5!A127</f>
        <v>727</v>
      </c>
      <c r="C31" s="85">
        <f>IF($B31&gt;0,VLOOKUP($B31,Nevezés!$A$2:$J$450,2,FALSE),"")</f>
        <v>30</v>
      </c>
      <c r="D31" s="86" t="str">
        <f>IF($B31&gt;0,VLOOKUP($B31,Nevezés!$A$2:$J$450,3,FALSE),"")</f>
        <v>Vitek Róbert</v>
      </c>
      <c r="E31" s="86" t="str">
        <f>IF($B31&gt;0,VLOOKUP($B31,Nevezés!$A$2:$J$450,4,FALSE),"")</f>
        <v>M.o.</v>
      </c>
      <c r="F31" s="86" t="str">
        <f>IF($B31&gt;0,VLOOKUP($B31,Nevezés!$A$2:$J$450,5,FALSE),"")</f>
        <v>Sárisáp</v>
      </c>
      <c r="G31" s="86" t="str">
        <f>IF($B31&gt;0,VLOOKUP($B31,Nevezés!$A$2:$J$450,6,FALSE),"")</f>
        <v>Irsai Olivér</v>
      </c>
      <c r="H31" s="86">
        <f>IF($B31&gt;0,VLOOKUP($B31,Nevezés!$A$2:$J$450,7,FALSE),"")</f>
        <v>2012</v>
      </c>
      <c r="I31" s="86" t="str">
        <f>IF($B31&gt;0,VLOOKUP($B31,Nevezés!$A$2:$J$450,8,FALSE),"")</f>
        <v>Balatonboglár</v>
      </c>
      <c r="J31" s="86" t="str">
        <f>IF($B31&gt;0,VLOOKUP($B31,Nevezés!$A$2:$J$450,9,FALSE),"")</f>
        <v>száraz</v>
      </c>
      <c r="K31" s="86" t="str">
        <f>IF($B31&gt;0,VLOOKUP($B31,Nevezés!$A$2:$J$450,10,FALSE),"")</f>
        <v>fehér</v>
      </c>
      <c r="L31" s="87">
        <f>Pontozás6X5!B127</f>
        <v>5</v>
      </c>
      <c r="M31" s="87">
        <f>Pontozás6X5!C127</f>
        <v>16.5</v>
      </c>
      <c r="N31" s="87">
        <f>Pontozás6X5!D127</f>
        <v>16.8</v>
      </c>
      <c r="O31" s="87">
        <f>Pontozás6X5!E127</f>
        <v>17</v>
      </c>
      <c r="P31" s="87">
        <f>Pontozás6X5!F127</f>
        <v>17</v>
      </c>
      <c r="Q31" s="87">
        <f>Pontozás6X5!G127</f>
        <v>17</v>
      </c>
      <c r="R31" s="89">
        <f t="shared" si="1"/>
        <v>16.86</v>
      </c>
      <c r="S31" s="54" t="str">
        <f t="shared" si="2"/>
        <v>Bronz</v>
      </c>
      <c r="T31"/>
    </row>
    <row r="32" spans="1:20" s="92" customFormat="1" ht="12.75" customHeight="1">
      <c r="A32" s="84">
        <f t="shared" si="0"/>
        <v>65</v>
      </c>
      <c r="B32" s="84">
        <f>Pontozás6X5!A200</f>
        <v>442</v>
      </c>
      <c r="C32" s="85">
        <f>IF($B32&gt;0,VLOOKUP($B32,Nevezés!$A$2:$J$450,2,FALSE),"")</f>
        <v>31</v>
      </c>
      <c r="D32" s="86" t="str">
        <f>IF($B32&gt;0,VLOOKUP($B32,Nevezés!$A$2:$J$450,3,FALSE),"")</f>
        <v>Vitek Róbert</v>
      </c>
      <c r="E32" s="86" t="str">
        <f>IF($B32&gt;0,VLOOKUP($B32,Nevezés!$A$2:$J$450,4,FALSE),"")</f>
        <v>M.o.</v>
      </c>
      <c r="F32" s="86" t="str">
        <f>IF($B32&gt;0,VLOOKUP($B32,Nevezés!$A$2:$J$450,5,FALSE),"")</f>
        <v>Sárisáp</v>
      </c>
      <c r="G32" s="86" t="str">
        <f>IF($B32&gt;0,VLOOKUP($B32,Nevezés!$A$2:$J$450,6,FALSE),"")</f>
        <v>Merlot </v>
      </c>
      <c r="H32" s="86">
        <f>IF($B32&gt;0,VLOOKUP($B32,Nevezés!$A$2:$J$450,7,FALSE),"")</f>
        <v>2012</v>
      </c>
      <c r="I32" s="86" t="str">
        <f>IF($B32&gt;0,VLOOKUP($B32,Nevezés!$A$2:$J$450,8,FALSE),"")</f>
        <v>Szekszárd</v>
      </c>
      <c r="J32" s="86" t="str">
        <f>IF($B32&gt;0,VLOOKUP($B32,Nevezés!$A$2:$J$450,9,FALSE),"")</f>
        <v>száraz</v>
      </c>
      <c r="K32" s="86" t="str">
        <f>IF($B32&gt;0,VLOOKUP($B32,Nevezés!$A$2:$J$450,10,FALSE),"")</f>
        <v>vörös</v>
      </c>
      <c r="L32" s="87">
        <f>Pontozás6X5!B200</f>
        <v>3</v>
      </c>
      <c r="M32" s="87">
        <f>Pontozás6X5!C200</f>
        <v>18</v>
      </c>
      <c r="N32" s="87">
        <f>Pontozás6X5!D200</f>
        <v>18</v>
      </c>
      <c r="O32" s="87">
        <f>Pontozás6X5!E200</f>
        <v>17.2</v>
      </c>
      <c r="P32" s="87">
        <f>Pontozás6X5!F200</f>
        <v>18</v>
      </c>
      <c r="Q32" s="87">
        <f>Pontozás6X5!G200</f>
        <v>18</v>
      </c>
      <c r="R32" s="89">
        <f t="shared" si="1"/>
        <v>17.84</v>
      </c>
      <c r="S32" s="54" t="str">
        <f t="shared" si="2"/>
        <v>Ezüst</v>
      </c>
      <c r="T32"/>
    </row>
    <row r="33" spans="1:20" s="92" customFormat="1" ht="12.75" customHeight="1">
      <c r="A33" s="84">
        <f t="shared" si="0"/>
        <v>62</v>
      </c>
      <c r="B33" s="84">
        <f>Pontozás6X5!A176</f>
        <v>543</v>
      </c>
      <c r="C33" s="85">
        <f>IF($B33&gt;0,VLOOKUP($B33,Nevezés!$A$2:$J$450,2,FALSE),"")</f>
        <v>32</v>
      </c>
      <c r="D33" s="86" t="str">
        <f>IF($B33&gt;0,VLOOKUP($B33,Nevezés!$A$2:$J$450,3,FALSE),"")</f>
        <v>Vitek Róbert</v>
      </c>
      <c r="E33" s="86" t="str">
        <f>IF($B33&gt;0,VLOOKUP($B33,Nevezés!$A$2:$J$450,4,FALSE),"")</f>
        <v>M.o.</v>
      </c>
      <c r="F33" s="86" t="str">
        <f>IF($B33&gt;0,VLOOKUP($B33,Nevezés!$A$2:$J$450,5,FALSE),"")</f>
        <v>Sárisáp</v>
      </c>
      <c r="G33" s="86" t="str">
        <f>IF($B33&gt;0,VLOOKUP($B33,Nevezés!$A$2:$J$450,6,FALSE),"")</f>
        <v>Cabernet Sauvignon</v>
      </c>
      <c r="H33" s="86">
        <f>IF($B33&gt;0,VLOOKUP($B33,Nevezés!$A$2:$J$450,7,FALSE),"")</f>
        <v>2012</v>
      </c>
      <c r="I33" s="86" t="str">
        <f>IF($B33&gt;0,VLOOKUP($B33,Nevezés!$A$2:$J$450,8,FALSE),"")</f>
        <v>Szekszárd</v>
      </c>
      <c r="J33" s="86" t="str">
        <f>IF($B33&gt;0,VLOOKUP($B33,Nevezés!$A$2:$J$450,9,FALSE),"")</f>
        <v>újfah. érl. száraz</v>
      </c>
      <c r="K33" s="86" t="str">
        <f>IF($B33&gt;0,VLOOKUP($B33,Nevezés!$A$2:$J$450,10,FALSE),"")</f>
        <v>vörös</v>
      </c>
      <c r="L33" s="87">
        <f>Pontozás6X5!B176</f>
        <v>3</v>
      </c>
      <c r="M33" s="87">
        <f>Pontozás6X5!C176</f>
        <v>18</v>
      </c>
      <c r="N33" s="87">
        <f>Pontozás6X5!D176</f>
        <v>18.2</v>
      </c>
      <c r="O33" s="87">
        <f>Pontozás6X5!E176</f>
        <v>18</v>
      </c>
      <c r="P33" s="87">
        <f>Pontozás6X5!F176</f>
        <v>17.9</v>
      </c>
      <c r="Q33" s="87">
        <f>Pontozás6X5!G176</f>
        <v>17.6</v>
      </c>
      <c r="R33" s="89">
        <f t="shared" si="1"/>
        <v>17.939999999999998</v>
      </c>
      <c r="S33" s="54" t="str">
        <f t="shared" si="2"/>
        <v>Ezüst</v>
      </c>
      <c r="T33"/>
    </row>
    <row r="34" spans="1:20" s="92" customFormat="1" ht="12.75" customHeight="1">
      <c r="A34" s="84">
        <f t="shared" si="0"/>
        <v>205</v>
      </c>
      <c r="B34" s="84">
        <f>Pontozás6X5!A51</f>
        <v>709</v>
      </c>
      <c r="C34" s="85">
        <f>IF($B34&gt;0,VLOOKUP($B34,Nevezés!$A$2:$J$450,2,FALSE),"")</f>
        <v>33</v>
      </c>
      <c r="D34" s="86" t="str">
        <f>IF($B34&gt;0,VLOOKUP($B34,Nevezés!$A$2:$J$450,3,FALSE),"")</f>
        <v>Gajdosik József</v>
      </c>
      <c r="E34" s="86" t="str">
        <f>IF($B34&gt;0,VLOOKUP($B34,Nevezés!$A$2:$J$450,4,FALSE),"")</f>
        <v>Szlovákia</v>
      </c>
      <c r="F34" s="86" t="str">
        <f>IF($B34&gt;0,VLOOKUP($B34,Nevezés!$A$2:$J$450,5,FALSE),"")</f>
        <v>Csallóköz</v>
      </c>
      <c r="G34" s="86" t="str">
        <f>IF($B34&gt;0,VLOOKUP($B34,Nevezés!$A$2:$J$450,6,FALSE),"")</f>
        <v>Olaszrizling</v>
      </c>
      <c r="H34" s="86">
        <f>IF($B34&gt;0,VLOOKUP($B34,Nevezés!$A$2:$J$450,7,FALSE),"")</f>
        <v>2012</v>
      </c>
      <c r="I34" s="86" t="str">
        <f>IF($B34&gt;0,VLOOKUP($B34,Nevezés!$A$2:$J$450,8,FALSE),"")</f>
        <v>Csicsó</v>
      </c>
      <c r="J34" s="86" t="str">
        <f>IF($B34&gt;0,VLOOKUP($B34,Nevezés!$A$2:$J$450,9,FALSE),"")</f>
        <v>száraz</v>
      </c>
      <c r="K34" s="86" t="str">
        <f>IF($B34&gt;0,VLOOKUP($B34,Nevezés!$A$2:$J$450,10,FALSE),"")</f>
        <v>fehér</v>
      </c>
      <c r="L34" s="87">
        <f>Pontozás6X5!B51</f>
        <v>5</v>
      </c>
      <c r="M34" s="87">
        <f>Pontozás6X5!C51</f>
        <v>15.5</v>
      </c>
      <c r="N34" s="87">
        <f>Pontozás6X5!D51</f>
        <v>15.9</v>
      </c>
      <c r="O34" s="87">
        <f>Pontozás6X5!E51</f>
        <v>15.5</v>
      </c>
      <c r="P34" s="87">
        <f>Pontozás6X5!F51</f>
        <v>15.3</v>
      </c>
      <c r="Q34" s="87">
        <f>Pontozás6X5!G51</f>
        <v>15</v>
      </c>
      <c r="R34" s="89">
        <f t="shared" si="1"/>
        <v>15.440000000000001</v>
      </c>
      <c r="S34" s="54" t="str">
        <f t="shared" si="2"/>
        <v> </v>
      </c>
      <c r="T34"/>
    </row>
    <row r="35" spans="1:20" s="92" customFormat="1" ht="12.75" customHeight="1">
      <c r="A35" s="84">
        <f t="shared" si="0"/>
        <v>141</v>
      </c>
      <c r="B35" s="84">
        <f>Pontozás6X5!A5</f>
        <v>701</v>
      </c>
      <c r="C35" s="85">
        <f>IF($B35&gt;0,VLOOKUP($B35,Nevezés!$A$2:$J$450,2,FALSE),"")</f>
        <v>34</v>
      </c>
      <c r="D35" s="86" t="str">
        <f>IF($B35&gt;0,VLOOKUP($B35,Nevezés!$A$2:$J$450,3,FALSE),"")</f>
        <v>Gajdosik József</v>
      </c>
      <c r="E35" s="86" t="str">
        <f>IF($B35&gt;0,VLOOKUP($B35,Nevezés!$A$2:$J$450,4,FALSE),"")</f>
        <v>Szlovákia</v>
      </c>
      <c r="F35" s="86" t="str">
        <f>IF($B35&gt;0,VLOOKUP($B35,Nevezés!$A$2:$J$450,5,FALSE),"")</f>
        <v>Csallóköz</v>
      </c>
      <c r="G35" s="86" t="str">
        <f>IF($B35&gt;0,VLOOKUP($B35,Nevezés!$A$2:$J$450,6,FALSE),"")</f>
        <v>Vegyes fehér</v>
      </c>
      <c r="H35" s="86">
        <f>IF($B35&gt;0,VLOOKUP($B35,Nevezés!$A$2:$J$450,7,FALSE),"")</f>
        <v>2012</v>
      </c>
      <c r="I35" s="86" t="str">
        <f>IF($B35&gt;0,VLOOKUP($B35,Nevezés!$A$2:$J$450,8,FALSE),"")</f>
        <v>Csicsó</v>
      </c>
      <c r="J35" s="86" t="str">
        <f>IF($B35&gt;0,VLOOKUP($B35,Nevezés!$A$2:$J$450,9,FALSE),"")</f>
        <v>félszáraz</v>
      </c>
      <c r="K35" s="86" t="str">
        <f>IF($B35&gt;0,VLOOKUP($B35,Nevezés!$A$2:$J$450,10,FALSE),"")</f>
        <v>fehér</v>
      </c>
      <c r="L35" s="87">
        <f>Pontozás6X5!B5</f>
        <v>5</v>
      </c>
      <c r="M35" s="87">
        <f>Pontozás6X5!C5</f>
        <v>17.1</v>
      </c>
      <c r="N35" s="87">
        <f>Pontozás6X5!D5</f>
        <v>16.9</v>
      </c>
      <c r="O35" s="87">
        <f>Pontozás6X5!E5</f>
        <v>17</v>
      </c>
      <c r="P35" s="87">
        <f>Pontozás6X5!F5</f>
        <v>16.5</v>
      </c>
      <c r="Q35" s="87">
        <f>Pontozás6X5!G5</f>
        <v>16.7</v>
      </c>
      <c r="R35" s="89">
        <f t="shared" si="1"/>
        <v>16.84</v>
      </c>
      <c r="S35" s="54" t="str">
        <f t="shared" si="2"/>
        <v>Bronz</v>
      </c>
      <c r="T35"/>
    </row>
    <row r="36" spans="1:20" s="92" customFormat="1" ht="12.75" customHeight="1">
      <c r="A36" s="84">
        <f t="shared" si="0"/>
        <v>190</v>
      </c>
      <c r="B36" s="84">
        <f>Pontozás6X5!A37</f>
        <v>706</v>
      </c>
      <c r="C36" s="85">
        <f>IF($B36&gt;0,VLOOKUP($B36,Nevezés!$A$2:$J$450,2,FALSE),"")</f>
        <v>35</v>
      </c>
      <c r="D36" s="86" t="str">
        <f>IF($B36&gt;0,VLOOKUP($B36,Nevezés!$A$2:$J$450,3,FALSE),"")</f>
        <v>Gajdosik József</v>
      </c>
      <c r="E36" s="86" t="str">
        <f>IF($B36&gt;0,VLOOKUP($B36,Nevezés!$A$2:$J$450,4,FALSE),"")</f>
        <v>Szlovákia</v>
      </c>
      <c r="F36" s="86" t="str">
        <f>IF($B36&gt;0,VLOOKUP($B36,Nevezés!$A$2:$J$450,5,FALSE),"")</f>
        <v>Csallóköz</v>
      </c>
      <c r="G36" s="86" t="str">
        <f>IF($B36&gt;0,VLOOKUP($B36,Nevezés!$A$2:$J$450,6,FALSE),"")</f>
        <v>Cenin Blanc</v>
      </c>
      <c r="H36" s="86">
        <f>IF($B36&gt;0,VLOOKUP($B36,Nevezés!$A$2:$J$450,7,FALSE),"")</f>
        <v>2012</v>
      </c>
      <c r="I36" s="86" t="str">
        <f>IF($B36&gt;0,VLOOKUP($B36,Nevezés!$A$2:$J$450,8,FALSE),"")</f>
        <v>Csicsó</v>
      </c>
      <c r="J36" s="86" t="str">
        <f>IF($B36&gt;0,VLOOKUP($B36,Nevezés!$A$2:$J$450,9,FALSE),"")</f>
        <v>száraz</v>
      </c>
      <c r="K36" s="86" t="str">
        <f>IF($B36&gt;0,VLOOKUP($B36,Nevezés!$A$2:$J$450,10,FALSE),"")</f>
        <v>fehér</v>
      </c>
      <c r="L36" s="87">
        <f>Pontozás6X5!B37</f>
        <v>5</v>
      </c>
      <c r="M36" s="87">
        <f>Pontozás6X5!C37</f>
        <v>15.8</v>
      </c>
      <c r="N36" s="87">
        <f>Pontozás6X5!D37</f>
        <v>16.5</v>
      </c>
      <c r="O36" s="87">
        <f>Pontozás6X5!E37</f>
        <v>15.5</v>
      </c>
      <c r="P36" s="87">
        <f>Pontozás6X5!F37</f>
        <v>15.5</v>
      </c>
      <c r="Q36" s="87">
        <f>Pontozás6X5!G37</f>
        <v>16</v>
      </c>
      <c r="R36" s="89">
        <f t="shared" si="1"/>
        <v>15.86</v>
      </c>
      <c r="S36" s="54" t="str">
        <f t="shared" si="2"/>
        <v> </v>
      </c>
      <c r="T36"/>
    </row>
    <row r="37" spans="1:20" s="92" customFormat="1" ht="12.75" customHeight="1">
      <c r="A37" s="84">
        <f t="shared" si="0"/>
        <v>174</v>
      </c>
      <c r="B37" s="84">
        <f>Pontozás6X5!A61</f>
        <v>615</v>
      </c>
      <c r="C37" s="85">
        <f>IF($B37&gt;0,VLOOKUP($B37,Nevezés!$A$2:$J$450,2,FALSE),"")</f>
        <v>36</v>
      </c>
      <c r="D37" s="86" t="str">
        <f>IF($B37&gt;0,VLOOKUP($B37,Nevezés!$A$2:$J$450,3,FALSE),"")</f>
        <v>Gajdosik József</v>
      </c>
      <c r="E37" s="86" t="str">
        <f>IF($B37&gt;0,VLOOKUP($B37,Nevezés!$A$2:$J$450,4,FALSE),"")</f>
        <v>Szlovákia</v>
      </c>
      <c r="F37" s="86" t="str">
        <f>IF($B37&gt;0,VLOOKUP($B37,Nevezés!$A$2:$J$450,5,FALSE),"")</f>
        <v>Csallóköz</v>
      </c>
      <c r="G37" s="86" t="str">
        <f>IF($B37&gt;0,VLOOKUP($B37,Nevezés!$A$2:$J$450,6,FALSE),"")</f>
        <v>Királyleányka</v>
      </c>
      <c r="H37" s="86">
        <f>IF($B37&gt;0,VLOOKUP($B37,Nevezés!$A$2:$J$450,7,FALSE),"")</f>
        <v>2012</v>
      </c>
      <c r="I37" s="86" t="str">
        <f>IF($B37&gt;0,VLOOKUP($B37,Nevezés!$A$2:$J$450,8,FALSE),"")</f>
        <v>Farnad</v>
      </c>
      <c r="J37" s="86" t="str">
        <f>IF($B37&gt;0,VLOOKUP($B37,Nevezés!$A$2:$J$450,9,FALSE),"")</f>
        <v>félszáraz</v>
      </c>
      <c r="K37" s="86" t="str">
        <f>IF($B37&gt;0,VLOOKUP($B37,Nevezés!$A$2:$J$450,10,FALSE),"")</f>
        <v>fehér</v>
      </c>
      <c r="L37" s="87">
        <f>Pontozás6X5!B61</f>
        <v>4</v>
      </c>
      <c r="M37" s="87">
        <f>Pontozás6X5!C61</f>
        <v>15.5</v>
      </c>
      <c r="N37" s="87">
        <f>Pontozás6X5!D61</f>
        <v>15</v>
      </c>
      <c r="O37" s="87">
        <f>Pontozás6X5!E61</f>
        <v>16</v>
      </c>
      <c r="P37" s="87">
        <f>Pontozás6X5!F61</f>
        <v>18</v>
      </c>
      <c r="Q37" s="87">
        <f>Pontozás6X5!G61</f>
        <v>17</v>
      </c>
      <c r="R37" s="89">
        <f t="shared" si="1"/>
        <v>16.3</v>
      </c>
      <c r="S37" s="54" t="str">
        <f t="shared" si="2"/>
        <v>Oklevél</v>
      </c>
      <c r="T37"/>
    </row>
    <row r="38" spans="1:20" s="92" customFormat="1" ht="12.75" customHeight="1">
      <c r="A38" s="84">
        <f t="shared" si="0"/>
        <v>119</v>
      </c>
      <c r="B38" s="84">
        <f>Pontozás6X5!A173</f>
        <v>735</v>
      </c>
      <c r="C38" s="85">
        <f>IF($B38&gt;0,VLOOKUP($B38,Nevezés!$A$2:$J$450,2,FALSE),"")</f>
        <v>37</v>
      </c>
      <c r="D38" s="86" t="str">
        <f>IF($B38&gt;0,VLOOKUP($B38,Nevezés!$A$2:$J$450,3,FALSE),"")</f>
        <v>Gajdosik József</v>
      </c>
      <c r="E38" s="86" t="str">
        <f>IF($B38&gt;0,VLOOKUP($B38,Nevezés!$A$2:$J$450,4,FALSE),"")</f>
        <v>Szlovákia</v>
      </c>
      <c r="F38" s="86" t="str">
        <f>IF($B38&gt;0,VLOOKUP($B38,Nevezés!$A$2:$J$450,5,FALSE),"")</f>
        <v>Csallóköz</v>
      </c>
      <c r="G38" s="86" t="str">
        <f>IF($B38&gt;0,VLOOKUP($B38,Nevezés!$A$2:$J$450,6,FALSE),"")</f>
        <v>Cabernet Merlo</v>
      </c>
      <c r="H38" s="86">
        <f>IF($B38&gt;0,VLOOKUP($B38,Nevezés!$A$2:$J$450,7,FALSE),"")</f>
        <v>2012</v>
      </c>
      <c r="I38" s="86" t="str">
        <f>IF($B38&gt;0,VLOOKUP($B38,Nevezés!$A$2:$J$450,8,FALSE),"")</f>
        <v>Farnad</v>
      </c>
      <c r="J38" s="86" t="str">
        <f>IF($B38&gt;0,VLOOKUP($B38,Nevezés!$A$2:$J$450,9,FALSE),"")</f>
        <v>száraz</v>
      </c>
      <c r="K38" s="86" t="str">
        <f>IF($B38&gt;0,VLOOKUP($B38,Nevezés!$A$2:$J$450,10,FALSE),"")</f>
        <v>vörös cuvée</v>
      </c>
      <c r="L38" s="87">
        <f>Pontozás6X5!B173</f>
        <v>5</v>
      </c>
      <c r="M38" s="87">
        <f>Pontozás6X5!C173</f>
        <v>17</v>
      </c>
      <c r="N38" s="87">
        <f>Pontozás6X5!D173</f>
        <v>17</v>
      </c>
      <c r="O38" s="87">
        <f>Pontozás6X5!E173</f>
        <v>16.9</v>
      </c>
      <c r="P38" s="87">
        <f>Pontozás6X5!F173</f>
        <v>17.5</v>
      </c>
      <c r="Q38" s="87">
        <f>Pontozás6X5!G173</f>
        <v>17</v>
      </c>
      <c r="R38" s="89">
        <f t="shared" si="1"/>
        <v>17.080000000000002</v>
      </c>
      <c r="S38" s="54" t="str">
        <f t="shared" si="2"/>
        <v>Bronz</v>
      </c>
      <c r="T38"/>
    </row>
    <row r="39" spans="1:20" s="92" customFormat="1" ht="12.75" customHeight="1">
      <c r="A39" s="84">
        <f t="shared" si="0"/>
        <v>53</v>
      </c>
      <c r="B39" s="84">
        <f>Pontozás6X5!A223</f>
        <v>647</v>
      </c>
      <c r="C39" s="85">
        <f>IF($B39&gt;0,VLOOKUP($B39,Nevezés!$A$2:$J$450,2,FALSE),"")</f>
        <v>38</v>
      </c>
      <c r="D39" s="86" t="str">
        <f>IF($B39&gt;0,VLOOKUP($B39,Nevezés!$A$2:$J$450,3,FALSE),"")</f>
        <v>Gajdosik József</v>
      </c>
      <c r="E39" s="86" t="str">
        <f>IF($B39&gt;0,VLOOKUP($B39,Nevezés!$A$2:$J$450,4,FALSE),"")</f>
        <v>Szlovákia</v>
      </c>
      <c r="F39" s="86" t="str">
        <f>IF($B39&gt;0,VLOOKUP($B39,Nevezés!$A$2:$J$450,5,FALSE),"")</f>
        <v>Csallóköz</v>
      </c>
      <c r="G39" s="86" t="str">
        <f>IF($B39&gt;0,VLOOKUP($B39,Nevezés!$A$2:$J$450,6,FALSE),"")</f>
        <v>Alibernet</v>
      </c>
      <c r="H39" s="86">
        <f>IF($B39&gt;0,VLOOKUP($B39,Nevezés!$A$2:$J$450,7,FALSE),"")</f>
        <v>2011</v>
      </c>
      <c r="I39" s="86" t="str">
        <f>IF($B39&gt;0,VLOOKUP($B39,Nevezés!$A$2:$J$450,8,FALSE),"")</f>
        <v>Galánta</v>
      </c>
      <c r="J39" s="86" t="str">
        <f>IF($B39&gt;0,VLOOKUP($B39,Nevezés!$A$2:$J$450,9,FALSE),"")</f>
        <v>száraz</v>
      </c>
      <c r="K39" s="86" t="str">
        <f>IF($B39&gt;0,VLOOKUP($B39,Nevezés!$A$2:$J$450,10,FALSE),"")</f>
        <v>vörös</v>
      </c>
      <c r="L39" s="87">
        <f>Pontozás6X5!B223</f>
        <v>4</v>
      </c>
      <c r="M39" s="87">
        <f>Pontozás6X5!C223</f>
        <v>18</v>
      </c>
      <c r="N39" s="87">
        <f>Pontozás6X5!D223</f>
        <v>18</v>
      </c>
      <c r="O39" s="87">
        <f>Pontozás6X5!E223</f>
        <v>18</v>
      </c>
      <c r="P39" s="87">
        <f>Pontozás6X5!F223</f>
        <v>17</v>
      </c>
      <c r="Q39" s="87">
        <f>Pontozás6X5!G223</f>
        <v>19</v>
      </c>
      <c r="R39" s="89">
        <f t="shared" si="1"/>
        <v>18</v>
      </c>
      <c r="S39" s="54" t="str">
        <f t="shared" si="2"/>
        <v>Ezüst</v>
      </c>
      <c r="T39"/>
    </row>
    <row r="40" spans="1:20" s="92" customFormat="1" ht="12.75" customHeight="1">
      <c r="A40" s="84">
        <f t="shared" si="0"/>
        <v>203</v>
      </c>
      <c r="B40" s="84">
        <f>Pontozás6X5!A232</f>
        <v>438</v>
      </c>
      <c r="C40" s="85">
        <f>IF($B40&gt;0,VLOOKUP($B40,Nevezés!$A$2:$J$450,2,FALSE),"")</f>
        <v>39</v>
      </c>
      <c r="D40" s="86" t="str">
        <f>IF($B40&gt;0,VLOOKUP($B40,Nevezés!$A$2:$J$450,3,FALSE),"")</f>
        <v>Gajdosik József</v>
      </c>
      <c r="E40" s="86" t="str">
        <f>IF($B40&gt;0,VLOOKUP($B40,Nevezés!$A$2:$J$450,4,FALSE),"")</f>
        <v>Szlovákia</v>
      </c>
      <c r="F40" s="86" t="str">
        <f>IF($B40&gt;0,VLOOKUP($B40,Nevezés!$A$2:$J$450,5,FALSE),"")</f>
        <v>Csallóköz</v>
      </c>
      <c r="G40" s="86" t="str">
        <f>IF($B40&gt;0,VLOOKUP($B40,Nevezés!$A$2:$J$450,6,FALSE),"")</f>
        <v>Pinot Noir</v>
      </c>
      <c r="H40" s="86">
        <f>IF($B40&gt;0,VLOOKUP($B40,Nevezés!$A$2:$J$450,7,FALSE),"")</f>
        <v>2012</v>
      </c>
      <c r="I40" s="86" t="str">
        <f>IF($B40&gt;0,VLOOKUP($B40,Nevezés!$A$2:$J$450,8,FALSE),"")</f>
        <v>Csicsó</v>
      </c>
      <c r="J40" s="86" t="str">
        <f>IF($B40&gt;0,VLOOKUP($B40,Nevezés!$A$2:$J$450,9,FALSE),"")</f>
        <v>száraz</v>
      </c>
      <c r="K40" s="86" t="str">
        <f>IF($B40&gt;0,VLOOKUP($B40,Nevezés!$A$2:$J$450,10,FALSE),"")</f>
        <v>Vörös</v>
      </c>
      <c r="L40" s="87">
        <f>Pontozás6X5!B232</f>
        <v>2</v>
      </c>
      <c r="M40" s="87">
        <f>Pontozás6X5!C232</f>
        <v>15</v>
      </c>
      <c r="N40" s="87">
        <f>Pontozás6X5!D232</f>
        <v>15</v>
      </c>
      <c r="O40" s="87">
        <f>Pontozás6X5!E232</f>
        <v>16</v>
      </c>
      <c r="P40" s="87">
        <f>Pontozás6X5!F232</f>
        <v>15.5</v>
      </c>
      <c r="Q40" s="87">
        <f>Pontozás6X5!G232</f>
        <v>15.8</v>
      </c>
      <c r="R40" s="89">
        <f t="shared" si="1"/>
        <v>15.459999999999999</v>
      </c>
      <c r="S40" s="54" t="str">
        <f t="shared" si="2"/>
        <v> </v>
      </c>
      <c r="T40"/>
    </row>
    <row r="41" spans="1:20" s="92" customFormat="1" ht="12.75" customHeight="1">
      <c r="A41" s="84">
        <f t="shared" si="0"/>
        <v>178</v>
      </c>
      <c r="B41" s="84">
        <f>Pontozás6X5!A137</f>
        <v>327</v>
      </c>
      <c r="C41" s="85">
        <f>IF($B41&gt;0,VLOOKUP($B41,Nevezés!$A$2:$J$450,2,FALSE),"")</f>
        <v>40</v>
      </c>
      <c r="D41" s="86" t="str">
        <f>IF($B41&gt;0,VLOOKUP($B41,Nevezés!$A$2:$J$450,3,FALSE),"")</f>
        <v>Vas Ferenc</v>
      </c>
      <c r="E41" s="86" t="str">
        <f>IF($B41&gt;0,VLOOKUP($B41,Nevezés!$A$2:$J$450,4,FALSE),"")</f>
        <v>M.o.</v>
      </c>
      <c r="F41" s="86" t="str">
        <f>IF($B41&gt;0,VLOOKUP($B41,Nevezés!$A$2:$J$450,5,FALSE),"")</f>
        <v>Sárisáp</v>
      </c>
      <c r="G41" s="86" t="str">
        <f>IF($B41&gt;0,VLOOKUP($B41,Nevezés!$A$2:$J$450,6,FALSE),"")</f>
        <v>Vegyes rose</v>
      </c>
      <c r="H41" s="86">
        <f>IF($B41&gt;0,VLOOKUP($B41,Nevezés!$A$2:$J$450,7,FALSE),"")</f>
        <v>2012</v>
      </c>
      <c r="I41" s="86" t="str">
        <f>IF($B41&gt;0,VLOOKUP($B41,Nevezés!$A$2:$J$450,8,FALSE),"")</f>
        <v>Úny</v>
      </c>
      <c r="J41" s="86" t="str">
        <f>IF($B41&gt;0,VLOOKUP($B41,Nevezés!$A$2:$J$450,9,FALSE),"")</f>
        <v>félszáraz</v>
      </c>
      <c r="K41" s="86" t="str">
        <f>IF($B41&gt;0,VLOOKUP($B41,Nevezés!$A$2:$J$450,10,FALSE),"")</f>
        <v>fehér</v>
      </c>
      <c r="L41" s="87">
        <f>Pontozás6X5!B137</f>
        <v>1</v>
      </c>
      <c r="M41" s="87">
        <f>Pontozás6X5!C137</f>
        <v>16</v>
      </c>
      <c r="N41" s="87">
        <f>Pontozás6X5!D137</f>
        <v>16.5</v>
      </c>
      <c r="O41" s="87">
        <f>Pontozás6X5!E137</f>
        <v>15.9</v>
      </c>
      <c r="P41" s="87">
        <f>Pontozás6X5!F137</f>
        <v>16.2</v>
      </c>
      <c r="Q41" s="87">
        <f>Pontozás6X5!G137</f>
        <v>16.4</v>
      </c>
      <c r="R41" s="89">
        <f t="shared" si="1"/>
        <v>16.2</v>
      </c>
      <c r="S41" s="54" t="str">
        <f t="shared" si="2"/>
        <v>Oklevél</v>
      </c>
      <c r="T41"/>
    </row>
    <row r="42" spans="1:20" s="92" customFormat="1" ht="12.75" customHeight="1">
      <c r="A42" s="84">
        <f t="shared" si="0"/>
        <v>184</v>
      </c>
      <c r="B42" s="84">
        <f>Pontozás6X5!A206</f>
        <v>444</v>
      </c>
      <c r="C42" s="85">
        <f>IF($B42&gt;0,VLOOKUP($B42,Nevezés!$A$2:$J$450,2,FALSE),"")</f>
        <v>41</v>
      </c>
      <c r="D42" s="86" t="str">
        <f>IF($B42&gt;0,VLOOKUP($B42,Nevezés!$A$2:$J$450,3,FALSE),"")</f>
        <v>Dieter Eifler</v>
      </c>
      <c r="E42" s="86" t="str">
        <f>IF($B42&gt;0,VLOOKUP($B42,Nevezés!$A$2:$J$450,4,FALSE),"")</f>
        <v>M.o.</v>
      </c>
      <c r="F42" s="86" t="str">
        <f>IF($B42&gt;0,VLOOKUP($B42,Nevezés!$A$2:$J$450,5,FALSE),"")</f>
        <v>Csolnok</v>
      </c>
      <c r="G42" s="86" t="str">
        <f>IF($B42&gt;0,VLOOKUP($B42,Nevezés!$A$2:$J$450,6,FALSE),"")</f>
        <v>Merlot </v>
      </c>
      <c r="H42" s="86">
        <f>IF($B42&gt;0,VLOOKUP($B42,Nevezés!$A$2:$J$450,7,FALSE),"")</f>
        <v>2012</v>
      </c>
      <c r="I42" s="86" t="str">
        <f>IF($B42&gt;0,VLOOKUP($B42,Nevezés!$A$2:$J$450,8,FALSE),"")</f>
        <v>Eger</v>
      </c>
      <c r="J42" s="86" t="str">
        <f>IF($B42&gt;0,VLOOKUP($B42,Nevezés!$A$2:$J$450,9,FALSE),"")</f>
        <v>félédes</v>
      </c>
      <c r="K42" s="86" t="str">
        <f>IF($B42&gt;0,VLOOKUP($B42,Nevezés!$A$2:$J$450,10,FALSE),"")</f>
        <v>vörös</v>
      </c>
      <c r="L42" s="87">
        <f>Pontozás6X5!B206</f>
        <v>3</v>
      </c>
      <c r="M42" s="87">
        <f>Pontozás6X5!C206</f>
        <v>16</v>
      </c>
      <c r="N42" s="87">
        <f>Pontozás6X5!D206</f>
        <v>16</v>
      </c>
      <c r="O42" s="87">
        <f>Pontozás6X5!E206</f>
        <v>16</v>
      </c>
      <c r="P42" s="87">
        <f>Pontozás6X5!F206</f>
        <v>16</v>
      </c>
      <c r="Q42" s="87">
        <f>Pontozás6X5!G206</f>
        <v>16.2</v>
      </c>
      <c r="R42" s="89">
        <f t="shared" si="1"/>
        <v>16.04</v>
      </c>
      <c r="S42" s="54" t="str">
        <f t="shared" si="2"/>
        <v>Oklevél</v>
      </c>
      <c r="T42"/>
    </row>
    <row r="43" spans="1:20" s="92" customFormat="1" ht="12.75" customHeight="1">
      <c r="A43" s="84">
        <f t="shared" si="0"/>
        <v>220</v>
      </c>
      <c r="B43" s="84">
        <f>Pontozás6X5!A32</f>
        <v>306</v>
      </c>
      <c r="C43" s="85">
        <f>IF($B43&gt;0,VLOOKUP($B43,Nevezés!$A$2:$J$450,2,FALSE),"")</f>
        <v>42</v>
      </c>
      <c r="D43" s="86" t="str">
        <f>IF($B43&gt;0,VLOOKUP($B43,Nevezés!$A$2:$J$450,3,FALSE),"")</f>
        <v>Dieter Eifler</v>
      </c>
      <c r="E43" s="86" t="str">
        <f>IF($B43&gt;0,VLOOKUP($B43,Nevezés!$A$2:$J$450,4,FALSE),"")</f>
        <v>M.o.</v>
      </c>
      <c r="F43" s="86" t="str">
        <f>IF($B43&gt;0,VLOOKUP($B43,Nevezés!$A$2:$J$450,5,FALSE),"")</f>
        <v>Csolnok</v>
      </c>
      <c r="G43" s="86" t="str">
        <f>IF($B43&gt;0,VLOOKUP($B43,Nevezés!$A$2:$J$450,6,FALSE),"")</f>
        <v>Vegyes fehér</v>
      </c>
      <c r="H43" s="86">
        <f>IF($B43&gt;0,VLOOKUP($B43,Nevezés!$A$2:$J$450,7,FALSE),"")</f>
        <v>2012</v>
      </c>
      <c r="I43" s="86" t="str">
        <f>IF($B43&gt;0,VLOOKUP($B43,Nevezés!$A$2:$J$450,8,FALSE),"")</f>
        <v>Csolnok</v>
      </c>
      <c r="J43" s="86" t="str">
        <f>IF($B43&gt;0,VLOOKUP($B43,Nevezés!$A$2:$J$450,9,FALSE),"")</f>
        <v>száraz</v>
      </c>
      <c r="K43" s="86" t="str">
        <f>IF($B43&gt;0,VLOOKUP($B43,Nevezés!$A$2:$J$450,10,FALSE),"")</f>
        <v>fehér</v>
      </c>
      <c r="L43" s="87">
        <f>Pontozás6X5!B32</f>
        <v>1</v>
      </c>
      <c r="M43" s="87">
        <f>Pontozás6X5!C32</f>
        <v>15</v>
      </c>
      <c r="N43" s="87">
        <f>Pontozás6X5!D32</f>
        <v>15</v>
      </c>
      <c r="O43" s="87">
        <f>Pontozás6X5!E32</f>
        <v>15</v>
      </c>
      <c r="P43" s="87">
        <f>Pontozás6X5!F32</f>
        <v>14</v>
      </c>
      <c r="Q43" s="87">
        <f>Pontozás6X5!G32</f>
        <v>15.5</v>
      </c>
      <c r="R43" s="89">
        <f t="shared" si="1"/>
        <v>14.9</v>
      </c>
      <c r="S43" s="54" t="str">
        <f t="shared" si="2"/>
        <v> </v>
      </c>
      <c r="T43"/>
    </row>
    <row r="44" spans="1:20" s="92" customFormat="1" ht="12.75" customHeight="1">
      <c r="A44" s="84">
        <f t="shared" si="0"/>
        <v>226</v>
      </c>
      <c r="B44" s="84">
        <f>Pontozás6X5!A36</f>
        <v>307</v>
      </c>
      <c r="C44" s="85">
        <f>IF($B44&gt;0,VLOOKUP($B44,Nevezés!$A$2:$J$450,2,FALSE),"")</f>
        <v>43</v>
      </c>
      <c r="D44" s="86" t="str">
        <f>IF($B44&gt;0,VLOOKUP($B44,Nevezés!$A$2:$J$450,3,FALSE),"")</f>
        <v>Dieter Eifler</v>
      </c>
      <c r="E44" s="86" t="str">
        <f>IF($B44&gt;0,VLOOKUP($B44,Nevezés!$A$2:$J$450,4,FALSE),"")</f>
        <v>M.o.</v>
      </c>
      <c r="F44" s="86" t="str">
        <f>IF($B44&gt;0,VLOOKUP($B44,Nevezés!$A$2:$J$450,5,FALSE),"")</f>
        <v>Csolnok</v>
      </c>
      <c r="G44" s="86" t="str">
        <f>IF($B44&gt;0,VLOOKUP($B44,Nevezés!$A$2:$J$450,6,FALSE),"")</f>
        <v>Bianka</v>
      </c>
      <c r="H44" s="86">
        <f>IF($B44&gt;0,VLOOKUP($B44,Nevezés!$A$2:$J$450,7,FALSE),"")</f>
        <v>2012</v>
      </c>
      <c r="I44" s="86" t="str">
        <f>IF($B44&gt;0,VLOOKUP($B44,Nevezés!$A$2:$J$450,8,FALSE),"")</f>
        <v>Csolnok</v>
      </c>
      <c r="J44" s="86" t="str">
        <f>IF($B44&gt;0,VLOOKUP($B44,Nevezés!$A$2:$J$450,9,FALSE),"")</f>
        <v>félédes</v>
      </c>
      <c r="K44" s="86" t="str">
        <f>IF($B44&gt;0,VLOOKUP($B44,Nevezés!$A$2:$J$450,10,FALSE),"")</f>
        <v>fehér</v>
      </c>
      <c r="L44" s="87">
        <f>Pontozás6X5!B36</f>
        <v>1</v>
      </c>
      <c r="M44" s="87">
        <f>Pontozás6X5!C36</f>
        <v>14</v>
      </c>
      <c r="N44" s="87">
        <f>Pontozás6X5!D36</f>
        <v>14</v>
      </c>
      <c r="O44" s="87">
        <f>Pontozás6X5!E36</f>
        <v>15</v>
      </c>
      <c r="P44" s="87">
        <f>Pontozás6X5!F36</f>
        <v>14.5</v>
      </c>
      <c r="Q44" s="87">
        <f>Pontozás6X5!G36</f>
        <v>15</v>
      </c>
      <c r="R44" s="89">
        <f t="shared" si="1"/>
        <v>14.5</v>
      </c>
      <c r="S44" s="54" t="str">
        <f t="shared" si="2"/>
        <v> </v>
      </c>
      <c r="T44"/>
    </row>
    <row r="45" spans="1:20" s="92" customFormat="1" ht="12.75" customHeight="1">
      <c r="A45" s="84">
        <f t="shared" si="0"/>
        <v>153</v>
      </c>
      <c r="B45" s="84">
        <f>Pontozás6X5!A34</f>
        <v>608</v>
      </c>
      <c r="C45" s="85">
        <f>IF($B45&gt;0,VLOOKUP($B45,Nevezés!$A$2:$J$450,2,FALSE),"")</f>
        <v>44</v>
      </c>
      <c r="D45" s="86" t="str">
        <f>IF($B45&gt;0,VLOOKUP($B45,Nevezés!$A$2:$J$450,3,FALSE),"")</f>
        <v>Dieter Eifler</v>
      </c>
      <c r="E45" s="86" t="str">
        <f>IF($B45&gt;0,VLOOKUP($B45,Nevezés!$A$2:$J$450,4,FALSE),"")</f>
        <v>M.o.</v>
      </c>
      <c r="F45" s="86" t="str">
        <f>IF($B45&gt;0,VLOOKUP($B45,Nevezés!$A$2:$J$450,5,FALSE),"")</f>
        <v>Csolnok</v>
      </c>
      <c r="G45" s="86" t="str">
        <f>IF($B45&gt;0,VLOOKUP($B45,Nevezés!$A$2:$J$450,6,FALSE),"")</f>
        <v>rizlingszilváni</v>
      </c>
      <c r="H45" s="86">
        <f>IF($B45&gt;0,VLOOKUP($B45,Nevezés!$A$2:$J$450,7,FALSE),"")</f>
        <v>2012</v>
      </c>
      <c r="I45" s="86" t="str">
        <f>IF($B45&gt;0,VLOOKUP($B45,Nevezés!$A$2:$J$450,8,FALSE),"")</f>
        <v>Csolnok</v>
      </c>
      <c r="J45" s="86" t="str">
        <f>IF($B45&gt;0,VLOOKUP($B45,Nevezés!$A$2:$J$450,9,FALSE),"")</f>
        <v>száraz</v>
      </c>
      <c r="K45" s="86" t="str">
        <f>IF($B45&gt;0,VLOOKUP($B45,Nevezés!$A$2:$J$450,10,FALSE),"")</f>
        <v>fehér</v>
      </c>
      <c r="L45" s="87">
        <f>Pontozás6X5!B34</f>
        <v>4</v>
      </c>
      <c r="M45" s="87">
        <f>Pontozás6X5!C34</f>
        <v>16</v>
      </c>
      <c r="N45" s="87">
        <f>Pontozás6X5!D34</f>
        <v>15.6</v>
      </c>
      <c r="O45" s="87">
        <f>Pontozás6X5!E34</f>
        <v>16</v>
      </c>
      <c r="P45" s="87">
        <f>Pontozás6X5!F34</f>
        <v>17.5</v>
      </c>
      <c r="Q45" s="87">
        <f>Pontozás6X5!G34</f>
        <v>18.2</v>
      </c>
      <c r="R45" s="89">
        <f t="shared" si="1"/>
        <v>16.66</v>
      </c>
      <c r="S45" s="54" t="str">
        <f t="shared" si="2"/>
        <v>Bronz</v>
      </c>
      <c r="T45"/>
    </row>
    <row r="46" spans="1:20" s="92" customFormat="1" ht="12.75" customHeight="1">
      <c r="A46" s="84">
        <f t="shared" si="0"/>
        <v>208</v>
      </c>
      <c r="B46" s="84">
        <f>Pontozás6X5!A97</f>
        <v>622</v>
      </c>
      <c r="C46" s="85">
        <f>IF($B46&gt;0,VLOOKUP($B46,Nevezés!$A$2:$J$450,2,FALSE),"")</f>
        <v>45</v>
      </c>
      <c r="D46" s="86" t="str">
        <f>IF($B46&gt;0,VLOOKUP($B46,Nevezés!$A$2:$J$450,3,FALSE),"")</f>
        <v>Vinklárik László</v>
      </c>
      <c r="E46" s="86" t="str">
        <f>IF($B46&gt;0,VLOOKUP($B46,Nevezés!$A$2:$J$450,4,FALSE),"")</f>
        <v>M.o.</v>
      </c>
      <c r="F46" s="86" t="str">
        <f>IF($B46&gt;0,VLOOKUP($B46,Nevezés!$A$2:$J$450,5,FALSE),"")</f>
        <v>Csolnok</v>
      </c>
      <c r="G46" s="86" t="str">
        <f>IF($B46&gt;0,VLOOKUP($B46,Nevezés!$A$2:$J$450,6,FALSE),"")</f>
        <v>Chardonnay</v>
      </c>
      <c r="H46" s="86">
        <f>IF($B46&gt;0,VLOOKUP($B46,Nevezés!$A$2:$J$450,7,FALSE),"")</f>
        <v>2012</v>
      </c>
      <c r="I46" s="86" t="str">
        <f>IF($B46&gt;0,VLOOKUP($B46,Nevezés!$A$2:$J$450,8,FALSE),"")</f>
        <v>Gyöngyös</v>
      </c>
      <c r="J46" s="86" t="str">
        <f>IF($B46&gt;0,VLOOKUP($B46,Nevezés!$A$2:$J$450,9,FALSE),"")</f>
        <v>száraz</v>
      </c>
      <c r="K46" s="86" t="str">
        <f>IF($B46&gt;0,VLOOKUP($B46,Nevezés!$A$2:$J$450,10,FALSE),"")</f>
        <v>fehér</v>
      </c>
      <c r="L46" s="87">
        <f>Pontozás6X5!B97</f>
        <v>4</v>
      </c>
      <c r="M46" s="87">
        <f>Pontozás6X5!C97</f>
        <v>14</v>
      </c>
      <c r="N46" s="87">
        <f>Pontozás6X5!D97</f>
        <v>15</v>
      </c>
      <c r="O46" s="87">
        <f>Pontozás6X5!E97</f>
        <v>15.5</v>
      </c>
      <c r="P46" s="87">
        <f>Pontozás6X5!F97</f>
        <v>16</v>
      </c>
      <c r="Q46" s="87">
        <f>Pontozás6X5!G97</f>
        <v>16.5</v>
      </c>
      <c r="R46" s="89">
        <f t="shared" si="1"/>
        <v>15.4</v>
      </c>
      <c r="S46" s="54" t="str">
        <f t="shared" si="2"/>
        <v> </v>
      </c>
      <c r="T46"/>
    </row>
    <row r="47" spans="1:20" s="92" customFormat="1" ht="12.75" customHeight="1">
      <c r="A47" s="84">
        <f t="shared" si="0"/>
        <v>222</v>
      </c>
      <c r="B47" s="84">
        <f>Pontozás6X5!A192</f>
        <v>640</v>
      </c>
      <c r="C47" s="85">
        <f>IF($B47&gt;0,VLOOKUP($B47,Nevezés!$A$2:$J$450,2,FALSE),"")</f>
        <v>46</v>
      </c>
      <c r="D47" s="86" t="str">
        <f>IF($B47&gt;0,VLOOKUP($B47,Nevezés!$A$2:$J$450,3,FALSE),"")</f>
        <v>Vinklárik László</v>
      </c>
      <c r="E47" s="86" t="str">
        <f>IF($B47&gt;0,VLOOKUP($B47,Nevezés!$A$2:$J$450,4,FALSE),"")</f>
        <v>M.o.</v>
      </c>
      <c r="F47" s="86" t="str">
        <f>IF($B47&gt;0,VLOOKUP($B47,Nevezés!$A$2:$J$450,5,FALSE),"")</f>
        <v>Csolnok</v>
      </c>
      <c r="G47" s="86" t="str">
        <f>IF($B47&gt;0,VLOOKUP($B47,Nevezés!$A$2:$J$450,6,FALSE),"")</f>
        <v>Kékfrankos</v>
      </c>
      <c r="H47" s="86">
        <f>IF($B47&gt;0,VLOOKUP($B47,Nevezés!$A$2:$J$450,7,FALSE),"")</f>
        <v>2012</v>
      </c>
      <c r="I47" s="86" t="str">
        <f>IF($B47&gt;0,VLOOKUP($B47,Nevezés!$A$2:$J$450,8,FALSE),"")</f>
        <v>Gyöngyös</v>
      </c>
      <c r="J47" s="86" t="str">
        <f>IF($B47&gt;0,VLOOKUP($B47,Nevezés!$A$2:$J$450,9,FALSE),"")</f>
        <v>száraz</v>
      </c>
      <c r="K47" s="86" t="str">
        <f>IF($B47&gt;0,VLOOKUP($B47,Nevezés!$A$2:$J$450,10,FALSE),"")</f>
        <v>vörös</v>
      </c>
      <c r="L47" s="87">
        <f>Pontozás6X5!B192</f>
        <v>4</v>
      </c>
      <c r="M47" s="87">
        <f>Pontozás6X5!C192</f>
        <v>15</v>
      </c>
      <c r="N47" s="87">
        <f>Pontozás6X5!D192</f>
        <v>15.5</v>
      </c>
      <c r="O47" s="87">
        <f>Pontozás6X5!E192</f>
        <v>14</v>
      </c>
      <c r="P47" s="87">
        <f>Pontozás6X5!F192</f>
        <v>14</v>
      </c>
      <c r="Q47" s="87">
        <f>Pontozás6X5!G192</f>
        <v>15.5</v>
      </c>
      <c r="R47" s="89">
        <f t="shared" si="1"/>
        <v>14.8</v>
      </c>
      <c r="S47" s="54" t="str">
        <f t="shared" si="2"/>
        <v> </v>
      </c>
      <c r="T47"/>
    </row>
    <row r="48" spans="1:20" s="92" customFormat="1" ht="12.75" customHeight="1">
      <c r="A48" s="84">
        <f t="shared" si="0"/>
        <v>215</v>
      </c>
      <c r="B48" s="84">
        <f>Pontozás6X5!A157</f>
        <v>538</v>
      </c>
      <c r="C48" s="85">
        <f>IF($B48&gt;0,VLOOKUP($B48,Nevezés!$A$2:$J$450,2,FALSE),"")</f>
        <v>47</v>
      </c>
      <c r="D48" s="86" t="str">
        <f>IF($B48&gt;0,VLOOKUP($B48,Nevezés!$A$2:$J$450,3,FALSE),"")</f>
        <v>Vinklárik László</v>
      </c>
      <c r="E48" s="86" t="str">
        <f>IF($B48&gt;0,VLOOKUP($B48,Nevezés!$A$2:$J$450,4,FALSE),"")</f>
        <v>M.o.</v>
      </c>
      <c r="F48" s="86" t="str">
        <f>IF($B48&gt;0,VLOOKUP($B48,Nevezés!$A$2:$J$450,5,FALSE),"")</f>
        <v>Csolnok</v>
      </c>
      <c r="G48" s="86" t="str">
        <f>IF($B48&gt;0,VLOOKUP($B48,Nevezés!$A$2:$J$450,6,FALSE),"")</f>
        <v>Zweigelt</v>
      </c>
      <c r="H48" s="86">
        <f>IF($B48&gt;0,VLOOKUP($B48,Nevezés!$A$2:$J$450,7,FALSE),"")</f>
        <v>2012</v>
      </c>
      <c r="I48" s="86" t="str">
        <f>IF($B48&gt;0,VLOOKUP($B48,Nevezés!$A$2:$J$450,8,FALSE),"")</f>
        <v>Kéménd</v>
      </c>
      <c r="J48" s="86" t="str">
        <f>IF($B48&gt;0,VLOOKUP($B48,Nevezés!$A$2:$J$450,9,FALSE),"")</f>
        <v>száraz</v>
      </c>
      <c r="K48" s="86" t="str">
        <f>IF($B48&gt;0,VLOOKUP($B48,Nevezés!$A$2:$J$450,10,FALSE),"")</f>
        <v>vörös</v>
      </c>
      <c r="L48" s="87">
        <f>Pontozás6X5!B157</f>
        <v>3</v>
      </c>
      <c r="M48" s="87">
        <f>Pontozás6X5!C157</f>
        <v>15</v>
      </c>
      <c r="N48" s="87">
        <f>Pontozás6X5!D157</f>
        <v>15</v>
      </c>
      <c r="O48" s="87">
        <f>Pontozás6X5!E157</f>
        <v>15</v>
      </c>
      <c r="P48" s="87">
        <f>Pontozás6X5!F157</f>
        <v>15</v>
      </c>
      <c r="Q48" s="87">
        <f>Pontozás6X5!G157</f>
        <v>15</v>
      </c>
      <c r="R48" s="89">
        <f t="shared" si="1"/>
        <v>15</v>
      </c>
      <c r="S48" s="54" t="str">
        <f t="shared" si="2"/>
        <v> </v>
      </c>
      <c r="T48"/>
    </row>
    <row r="49" spans="1:20" s="92" customFormat="1" ht="12.75" customHeight="1">
      <c r="A49" s="84">
        <f t="shared" si="0"/>
        <v>182</v>
      </c>
      <c r="B49" s="84">
        <f>Pontozás6X5!A204</f>
        <v>741</v>
      </c>
      <c r="C49" s="85">
        <f>IF($B49&gt;0,VLOOKUP($B49,Nevezés!$A$2:$J$450,2,FALSE),"")</f>
        <v>48</v>
      </c>
      <c r="D49" s="86" t="str">
        <f>IF($B49&gt;0,VLOOKUP($B49,Nevezés!$A$2:$J$450,3,FALSE),"")</f>
        <v>Vinklárik László</v>
      </c>
      <c r="E49" s="86" t="str">
        <f>IF($B49&gt;0,VLOOKUP($B49,Nevezés!$A$2:$J$450,4,FALSE),"")</f>
        <v>M.o.</v>
      </c>
      <c r="F49" s="86" t="str">
        <f>IF($B49&gt;0,VLOOKUP($B49,Nevezés!$A$2:$J$450,5,FALSE),"")</f>
        <v>Csolnok</v>
      </c>
      <c r="G49" s="86" t="str">
        <f>IF($B49&gt;0,VLOOKUP($B49,Nevezés!$A$2:$J$450,6,FALSE),"")</f>
        <v>Cabernet sauvignon</v>
      </c>
      <c r="H49" s="86">
        <f>IF($B49&gt;0,VLOOKUP($B49,Nevezés!$A$2:$J$450,7,FALSE),"")</f>
        <v>2012</v>
      </c>
      <c r="I49" s="86" t="str">
        <f>IF($B49&gt;0,VLOOKUP($B49,Nevezés!$A$2:$J$450,8,FALSE),"")</f>
        <v>Gyöngyös</v>
      </c>
      <c r="J49" s="86" t="str">
        <f>IF($B49&gt;0,VLOOKUP($B49,Nevezés!$A$2:$J$450,9,FALSE),"")</f>
        <v>száraz</v>
      </c>
      <c r="K49" s="86" t="str">
        <f>IF($B49&gt;0,VLOOKUP($B49,Nevezés!$A$2:$J$450,10,FALSE),"")</f>
        <v>vörös</v>
      </c>
      <c r="L49" s="87">
        <f>Pontozás6X5!B204</f>
        <v>5</v>
      </c>
      <c r="M49" s="87">
        <f>Pontozás6X5!C204</f>
        <v>15.8</v>
      </c>
      <c r="N49" s="87">
        <f>Pontozás6X5!D204</f>
        <v>16.5</v>
      </c>
      <c r="O49" s="87">
        <f>Pontozás6X5!E204</f>
        <v>16</v>
      </c>
      <c r="P49" s="87">
        <f>Pontozás6X5!F204</f>
        <v>16.4</v>
      </c>
      <c r="Q49" s="87">
        <f>Pontozás6X5!G204</f>
        <v>16</v>
      </c>
      <c r="R49" s="89">
        <f t="shared" si="1"/>
        <v>16.139999999999997</v>
      </c>
      <c r="S49" s="54" t="str">
        <f t="shared" si="2"/>
        <v>Oklevél</v>
      </c>
      <c r="T49"/>
    </row>
    <row r="50" spans="1:20" s="92" customFormat="1" ht="12.75" customHeight="1">
      <c r="A50" s="84">
        <f t="shared" si="0"/>
        <v>215</v>
      </c>
      <c r="B50" s="84">
        <f>Pontozás6X5!A18</f>
        <v>303</v>
      </c>
      <c r="C50" s="85">
        <f>IF($B50&gt;0,VLOOKUP($B50,Nevezés!$A$2:$J$450,2,FALSE),"")</f>
        <v>49</v>
      </c>
      <c r="D50" s="86" t="str">
        <f>IF($B50&gt;0,VLOOKUP($B50,Nevezés!$A$2:$J$450,3,FALSE),"")</f>
        <v>Pénzes Béla</v>
      </c>
      <c r="E50" s="86" t="str">
        <f>IF($B50&gt;0,VLOOKUP($B50,Nevezés!$A$2:$J$450,4,FALSE),"")</f>
        <v>M.o.</v>
      </c>
      <c r="F50" s="86" t="str">
        <f>IF($B50&gt;0,VLOOKUP($B50,Nevezés!$A$2:$J$450,5,FALSE),"")</f>
        <v>Csolnok</v>
      </c>
      <c r="G50" s="86" t="str">
        <f>IF($B50&gt;0,VLOOKUP($B50,Nevezés!$A$2:$J$450,6,FALSE),"")</f>
        <v>Vegyes fehér</v>
      </c>
      <c r="H50" s="86">
        <f>IF($B50&gt;0,VLOOKUP($B50,Nevezés!$A$2:$J$450,7,FALSE),"")</f>
        <v>2012</v>
      </c>
      <c r="I50" s="86" t="str">
        <f>IF($B50&gt;0,VLOOKUP($B50,Nevezés!$A$2:$J$450,8,FALSE),"")</f>
        <v>Csolnok</v>
      </c>
      <c r="J50" s="86" t="str">
        <f>IF($B50&gt;0,VLOOKUP($B50,Nevezés!$A$2:$J$450,9,FALSE),"")</f>
        <v>száraz</v>
      </c>
      <c r="K50" s="86" t="str">
        <f>IF($B50&gt;0,VLOOKUP($B50,Nevezés!$A$2:$J$450,10,FALSE),"")</f>
        <v>fehér</v>
      </c>
      <c r="L50" s="87">
        <f>Pontozás6X5!B18</f>
        <v>1</v>
      </c>
      <c r="M50" s="87">
        <f>Pontozás6X5!C18</f>
        <v>16.5</v>
      </c>
      <c r="N50" s="87">
        <f>Pontozás6X5!D18</f>
        <v>15</v>
      </c>
      <c r="O50" s="87">
        <f>Pontozás6X5!E18</f>
        <v>14</v>
      </c>
      <c r="P50" s="87">
        <f>Pontozás6X5!F18</f>
        <v>14.5</v>
      </c>
      <c r="Q50" s="87">
        <f>Pontozás6X5!G18</f>
        <v>15</v>
      </c>
      <c r="R50" s="89">
        <f t="shared" si="1"/>
        <v>15</v>
      </c>
      <c r="S50" s="54" t="str">
        <f t="shared" si="2"/>
        <v> </v>
      </c>
      <c r="T50"/>
    </row>
    <row r="51" spans="1:20" s="92" customFormat="1" ht="12.75" customHeight="1">
      <c r="A51" s="84">
        <f t="shared" si="0"/>
        <v>22</v>
      </c>
      <c r="B51" s="84">
        <f>Pontozás6X5!A194</f>
        <v>641</v>
      </c>
      <c r="C51" s="85">
        <f>IF($B51&gt;0,VLOOKUP($B51,Nevezés!$A$2:$J$450,2,FALSE),"")</f>
        <v>50</v>
      </c>
      <c r="D51" s="86" t="str">
        <f>IF($B51&gt;0,VLOOKUP($B51,Nevezés!$A$2:$J$450,3,FALSE),"")</f>
        <v>Mayer István</v>
      </c>
      <c r="E51" s="86" t="str">
        <f>IF($B51&gt;0,VLOOKUP($B51,Nevezés!$A$2:$J$450,4,FALSE),"")</f>
        <v>M.o.</v>
      </c>
      <c r="F51" s="86" t="str">
        <f>IF($B51&gt;0,VLOOKUP($B51,Nevezés!$A$2:$J$450,5,FALSE),"")</f>
        <v>Csolnok</v>
      </c>
      <c r="G51" s="86" t="str">
        <f>IF($B51&gt;0,VLOOKUP($B51,Nevezés!$A$2:$J$450,6,FALSE),"")</f>
        <v>Kékfrankos</v>
      </c>
      <c r="H51" s="86">
        <f>IF($B51&gt;0,VLOOKUP($B51,Nevezés!$A$2:$J$450,7,FALSE),"")</f>
        <v>2012</v>
      </c>
      <c r="I51" s="86" t="str">
        <f>IF($B51&gt;0,VLOOKUP($B51,Nevezés!$A$2:$J$450,8,FALSE),"")</f>
        <v>Csolnok</v>
      </c>
      <c r="J51" s="86" t="str">
        <f>IF($B51&gt;0,VLOOKUP($B51,Nevezés!$A$2:$J$450,9,FALSE),"")</f>
        <v>száraz</v>
      </c>
      <c r="K51" s="86" t="str">
        <f>IF($B51&gt;0,VLOOKUP($B51,Nevezés!$A$2:$J$450,10,FALSE),"")</f>
        <v>vörös</v>
      </c>
      <c r="L51" s="87">
        <f>Pontozás6X5!B194</f>
        <v>4</v>
      </c>
      <c r="M51" s="87">
        <f>Pontozás6X5!C194</f>
        <v>18.6</v>
      </c>
      <c r="N51" s="87">
        <f>Pontozás6X5!D194</f>
        <v>19</v>
      </c>
      <c r="O51" s="87">
        <f>Pontozás6X5!E194</f>
        <v>18.4</v>
      </c>
      <c r="P51" s="87">
        <f>Pontozás6X5!F194</f>
        <v>18.8</v>
      </c>
      <c r="Q51" s="87">
        <f>Pontozás6X5!G194</f>
        <v>18.5</v>
      </c>
      <c r="R51" s="89">
        <f t="shared" si="1"/>
        <v>18.66</v>
      </c>
      <c r="S51" s="54" t="str">
        <f t="shared" si="2"/>
        <v>Arany</v>
      </c>
      <c r="T51"/>
    </row>
    <row r="52" spans="1:20" s="92" customFormat="1" ht="12.75" customHeight="1">
      <c r="A52" s="84">
        <f t="shared" si="0"/>
        <v>170</v>
      </c>
      <c r="B52" s="84">
        <f>Pontozás6X5!A128</f>
        <v>527</v>
      </c>
      <c r="C52" s="85">
        <f>IF($B52&gt;0,VLOOKUP($B52,Nevezés!$A$2:$J$450,2,FALSE),"")</f>
        <v>51</v>
      </c>
      <c r="D52" s="86" t="str">
        <f>IF($B52&gt;0,VLOOKUP($B52,Nevezés!$A$2:$J$450,3,FALSE),"")</f>
        <v>Mayer István</v>
      </c>
      <c r="E52" s="86" t="str">
        <f>IF($B52&gt;0,VLOOKUP($B52,Nevezés!$A$2:$J$450,4,FALSE),"")</f>
        <v>M.o.</v>
      </c>
      <c r="F52" s="86" t="str">
        <f>IF($B52&gt;0,VLOOKUP($B52,Nevezés!$A$2:$J$450,5,FALSE),"")</f>
        <v>Csolnok</v>
      </c>
      <c r="G52" s="86" t="str">
        <f>IF($B52&gt;0,VLOOKUP($B52,Nevezés!$A$2:$J$450,6,FALSE),"")</f>
        <v>Kékfrankos</v>
      </c>
      <c r="H52" s="86">
        <f>IF($B52&gt;0,VLOOKUP($B52,Nevezés!$A$2:$J$450,7,FALSE),"")</f>
        <v>2012</v>
      </c>
      <c r="I52" s="86" t="str">
        <f>IF($B52&gt;0,VLOOKUP($B52,Nevezés!$A$2:$J$450,8,FALSE),"")</f>
        <v>Csolnok</v>
      </c>
      <c r="J52" s="86" t="str">
        <f>IF($B52&gt;0,VLOOKUP($B52,Nevezés!$A$2:$J$450,9,FALSE),"")</f>
        <v>félszáraz</v>
      </c>
      <c r="K52" s="86" t="str">
        <f>IF($B52&gt;0,VLOOKUP($B52,Nevezés!$A$2:$J$450,10,FALSE),"")</f>
        <v>rose</v>
      </c>
      <c r="L52" s="87">
        <f>Pontozás6X5!B128</f>
        <v>3</v>
      </c>
      <c r="M52" s="87">
        <f>Pontozás6X5!C128</f>
        <v>17</v>
      </c>
      <c r="N52" s="87">
        <f>Pontozás6X5!D128</f>
        <v>16.8</v>
      </c>
      <c r="O52" s="87">
        <f>Pontozás6X5!E128</f>
        <v>16</v>
      </c>
      <c r="P52" s="87">
        <f>Pontozás6X5!F128</f>
        <v>16</v>
      </c>
      <c r="Q52" s="87">
        <f>Pontozás6X5!G128</f>
        <v>16</v>
      </c>
      <c r="R52" s="89">
        <f t="shared" si="1"/>
        <v>16.36</v>
      </c>
      <c r="S52" s="54" t="str">
        <f t="shared" si="2"/>
        <v>Oklevél</v>
      </c>
      <c r="T52"/>
    </row>
    <row r="53" spans="1:20" s="92" customFormat="1" ht="12.75" customHeight="1">
      <c r="A53" s="84">
        <f t="shared" si="0"/>
        <v>151</v>
      </c>
      <c r="B53" s="84">
        <f>Pontozás6X5!A3</f>
        <v>401</v>
      </c>
      <c r="C53" s="85">
        <f>IF($B53&gt;0,VLOOKUP($B53,Nevezés!$A$2:$J$450,2,FALSE),"")</f>
        <v>52</v>
      </c>
      <c r="D53" s="86" t="str">
        <f>IF($B53&gt;0,VLOOKUP($B53,Nevezés!$A$2:$J$450,3,FALSE),"")</f>
        <v>Mayer István</v>
      </c>
      <c r="E53" s="86" t="str">
        <f>IF($B53&gt;0,VLOOKUP($B53,Nevezés!$A$2:$J$450,4,FALSE),"")</f>
        <v>M.o.</v>
      </c>
      <c r="F53" s="86" t="str">
        <f>IF($B53&gt;0,VLOOKUP($B53,Nevezés!$A$2:$J$450,5,FALSE),"")</f>
        <v>Csolnok</v>
      </c>
      <c r="G53" s="86" t="str">
        <f>IF($B53&gt;0,VLOOKUP($B53,Nevezés!$A$2:$J$450,6,FALSE),"")</f>
        <v>Vegyes fehér</v>
      </c>
      <c r="H53" s="86">
        <f>IF($B53&gt;0,VLOOKUP($B53,Nevezés!$A$2:$J$450,7,FALSE),"")</f>
        <v>2012</v>
      </c>
      <c r="I53" s="86" t="str">
        <f>IF($B53&gt;0,VLOOKUP($B53,Nevezés!$A$2:$J$450,8,FALSE),"")</f>
        <v>Csolnok</v>
      </c>
      <c r="J53" s="86" t="str">
        <f>IF($B53&gt;0,VLOOKUP($B53,Nevezés!$A$2:$J$450,9,FALSE),"")</f>
        <v>száraz</v>
      </c>
      <c r="K53" s="86" t="str">
        <f>IF($B53&gt;0,VLOOKUP($B53,Nevezés!$A$2:$J$450,10,FALSE),"")</f>
        <v>fehér</v>
      </c>
      <c r="L53" s="87">
        <f>Pontozás6X5!B3</f>
        <v>2</v>
      </c>
      <c r="M53" s="87">
        <f>Pontozás6X5!C3</f>
        <v>16.7</v>
      </c>
      <c r="N53" s="87">
        <f>Pontozás6X5!D3</f>
        <v>16.8</v>
      </c>
      <c r="O53" s="87">
        <f>Pontozás6X5!E3</f>
        <v>16.6</v>
      </c>
      <c r="P53" s="87">
        <f>Pontozás6X5!F3</f>
        <v>16.6</v>
      </c>
      <c r="Q53" s="87">
        <f>Pontozás6X5!G3</f>
        <v>16.7</v>
      </c>
      <c r="R53" s="89">
        <f t="shared" si="1"/>
        <v>16.68</v>
      </c>
      <c r="S53" s="54" t="str">
        <f t="shared" si="2"/>
        <v>Bronz</v>
      </c>
      <c r="T53"/>
    </row>
    <row r="54" spans="1:20" s="92" customFormat="1" ht="12.75" customHeight="1">
      <c r="A54" s="84">
        <f t="shared" si="0"/>
        <v>69</v>
      </c>
      <c r="B54" s="84">
        <f>Pontozás6X5!A152</f>
        <v>729</v>
      </c>
      <c r="C54" s="85">
        <f>IF($B54&gt;0,VLOOKUP($B54,Nevezés!$A$2:$J$450,2,FALSE),"")</f>
        <v>53</v>
      </c>
      <c r="D54" s="86" t="str">
        <f>IF($B54&gt;0,VLOOKUP($B54,Nevezés!$A$2:$J$450,3,FALSE),"")</f>
        <v>Marcsó József</v>
      </c>
      <c r="E54" s="86" t="str">
        <f>IF($B54&gt;0,VLOOKUP($B54,Nevezés!$A$2:$J$450,4,FALSE),"")</f>
        <v>M.o.</v>
      </c>
      <c r="F54" s="86" t="str">
        <f>IF($B54&gt;0,VLOOKUP($B54,Nevezés!$A$2:$J$450,5,FALSE),"")</f>
        <v>Sárisáp</v>
      </c>
      <c r="G54" s="86" t="str">
        <f>IF($B54&gt;0,VLOOKUP($B54,Nevezés!$A$2:$J$450,6,FALSE),"")</f>
        <v>Zweigelt rose</v>
      </c>
      <c r="H54" s="86">
        <f>IF($B54&gt;0,VLOOKUP($B54,Nevezés!$A$2:$J$450,7,FALSE),"")</f>
        <v>2012</v>
      </c>
      <c r="I54" s="86" t="str">
        <f>IF($B54&gt;0,VLOOKUP($B54,Nevezés!$A$2:$J$450,8,FALSE),"")</f>
        <v>Sárisáp</v>
      </c>
      <c r="J54" s="86" t="str">
        <f>IF($B54&gt;0,VLOOKUP($B54,Nevezés!$A$2:$J$450,9,FALSE),"")</f>
        <v>száraz</v>
      </c>
      <c r="K54" s="86" t="str">
        <f>IF($B54&gt;0,VLOOKUP($B54,Nevezés!$A$2:$J$450,10,FALSE),"")</f>
        <v>rose</v>
      </c>
      <c r="L54" s="87">
        <f>Pontozás6X5!B152</f>
        <v>5</v>
      </c>
      <c r="M54" s="87">
        <f>Pontozás6X5!C152</f>
        <v>17.5</v>
      </c>
      <c r="N54" s="87">
        <f>Pontozás6X5!D152</f>
        <v>16.8</v>
      </c>
      <c r="O54" s="87">
        <f>Pontozás6X5!E152</f>
        <v>18.4</v>
      </c>
      <c r="P54" s="87">
        <f>Pontozás6X5!F152</f>
        <v>17.8</v>
      </c>
      <c r="Q54" s="87">
        <f>Pontozás6X5!G152</f>
        <v>18.5</v>
      </c>
      <c r="R54" s="89">
        <f t="shared" si="1"/>
        <v>17.8</v>
      </c>
      <c r="S54" s="54" t="str">
        <f t="shared" si="2"/>
        <v>Ezüst</v>
      </c>
      <c r="T54"/>
    </row>
    <row r="55" spans="1:20" s="92" customFormat="1" ht="12.75" customHeight="1">
      <c r="A55" s="84">
        <f t="shared" si="0"/>
        <v>130</v>
      </c>
      <c r="B55" s="84">
        <f>Pontozás6X5!A55</f>
        <v>710</v>
      </c>
      <c r="C55" s="85">
        <f>IF($B55&gt;0,VLOOKUP($B55,Nevezés!$A$2:$J$450,2,FALSE),"")</f>
        <v>54</v>
      </c>
      <c r="D55" s="86" t="str">
        <f>IF($B55&gt;0,VLOOKUP($B55,Nevezés!$A$2:$J$450,3,FALSE),"")</f>
        <v>Marcsó József</v>
      </c>
      <c r="E55" s="86" t="str">
        <f>IF($B55&gt;0,VLOOKUP($B55,Nevezés!$A$2:$J$450,4,FALSE),"")</f>
        <v>M.o.</v>
      </c>
      <c r="F55" s="86" t="str">
        <f>IF($B55&gt;0,VLOOKUP($B55,Nevezés!$A$2:$J$450,5,FALSE),"")</f>
        <v>Sárisáp</v>
      </c>
      <c r="G55" s="86" t="str">
        <f>IF($B55&gt;0,VLOOKUP($B55,Nevezés!$A$2:$J$450,6,FALSE),"")</f>
        <v>Olaszrizling</v>
      </c>
      <c r="H55" s="86">
        <f>IF($B55&gt;0,VLOOKUP($B55,Nevezés!$A$2:$J$450,7,FALSE),"")</f>
        <v>2012</v>
      </c>
      <c r="I55" s="86" t="str">
        <f>IF($B55&gt;0,VLOOKUP($B55,Nevezés!$A$2:$J$450,8,FALSE),"")</f>
        <v>Sárisáp</v>
      </c>
      <c r="J55" s="86" t="str">
        <f>IF($B55&gt;0,VLOOKUP($B55,Nevezés!$A$2:$J$450,9,FALSE),"")</f>
        <v>száraz</v>
      </c>
      <c r="K55" s="86" t="str">
        <f>IF($B55&gt;0,VLOOKUP($B55,Nevezés!$A$2:$J$450,10,FALSE),"")</f>
        <v>fehér</v>
      </c>
      <c r="L55" s="87">
        <f>Pontozás6X5!B55</f>
        <v>5</v>
      </c>
      <c r="M55" s="87">
        <f>Pontozás6X5!C55</f>
        <v>16.7</v>
      </c>
      <c r="N55" s="87">
        <f>Pontozás6X5!D55</f>
        <v>17.5</v>
      </c>
      <c r="O55" s="87">
        <f>Pontozás6X5!E55</f>
        <v>16.8</v>
      </c>
      <c r="P55" s="87">
        <f>Pontozás6X5!F55</f>
        <v>16.8</v>
      </c>
      <c r="Q55" s="87">
        <f>Pontozás6X5!G55</f>
        <v>17</v>
      </c>
      <c r="R55" s="89">
        <f t="shared" si="1"/>
        <v>16.96</v>
      </c>
      <c r="S55" s="54" t="str">
        <f t="shared" si="2"/>
        <v>Bronz</v>
      </c>
      <c r="T55"/>
    </row>
    <row r="56" spans="1:20" s="92" customFormat="1" ht="12.75" customHeight="1">
      <c r="A56" s="84">
        <f t="shared" si="0"/>
        <v>231</v>
      </c>
      <c r="B56" s="84">
        <f>Pontozás6X5!A101</f>
        <v>623</v>
      </c>
      <c r="C56" s="85">
        <f>IF($B56&gt;0,VLOOKUP($B56,Nevezés!$A$2:$J$450,2,FALSE),"")</f>
        <v>55</v>
      </c>
      <c r="D56" s="86" t="str">
        <f>IF($B56&gt;0,VLOOKUP($B56,Nevezés!$A$2:$J$450,3,FALSE),"")</f>
        <v>Trexler Mihály</v>
      </c>
      <c r="E56" s="86" t="str">
        <f>IF($B56&gt;0,VLOOKUP($B56,Nevezés!$A$2:$J$450,4,FALSE),"")</f>
        <v>M.o.</v>
      </c>
      <c r="F56" s="86" t="str">
        <f>IF($B56&gt;0,VLOOKUP($B56,Nevezés!$A$2:$J$450,5,FALSE),"")</f>
        <v>Csolnok</v>
      </c>
      <c r="G56" s="86" t="str">
        <f>IF($B56&gt;0,VLOOKUP($B56,Nevezés!$A$2:$J$450,6,FALSE),"")</f>
        <v>Chardonnay</v>
      </c>
      <c r="H56" s="86">
        <f>IF($B56&gt;0,VLOOKUP($B56,Nevezés!$A$2:$J$450,7,FALSE),"")</f>
        <v>2012</v>
      </c>
      <c r="I56" s="86" t="str">
        <f>IF($B56&gt;0,VLOOKUP($B56,Nevezés!$A$2:$J$450,8,FALSE),"")</f>
        <v>Gyöngyös</v>
      </c>
      <c r="J56" s="86" t="str">
        <f>IF($B56&gt;0,VLOOKUP($B56,Nevezés!$A$2:$J$450,9,FALSE),"")</f>
        <v>száraz</v>
      </c>
      <c r="K56" s="86" t="str">
        <f>IF($B56&gt;0,VLOOKUP($B56,Nevezés!$A$2:$J$450,10,FALSE),"")</f>
        <v>fehér</v>
      </c>
      <c r="L56" s="87">
        <f>Pontozás6X5!B101</f>
        <v>4</v>
      </c>
      <c r="M56" s="87">
        <f>Pontozás6X5!C101</f>
        <v>0</v>
      </c>
      <c r="N56" s="87">
        <f>Pontozás6X5!D101</f>
        <v>0</v>
      </c>
      <c r="O56" s="87">
        <f>Pontozás6X5!E101</f>
        <v>0</v>
      </c>
      <c r="P56" s="87">
        <f>Pontozás6X5!F101</f>
        <v>0</v>
      </c>
      <c r="Q56" s="87">
        <f>Pontozás6X5!G101</f>
        <v>0</v>
      </c>
      <c r="R56" s="89">
        <f t="shared" si="1"/>
        <v>0</v>
      </c>
      <c r="S56" s="54" t="str">
        <f t="shared" si="2"/>
        <v> </v>
      </c>
      <c r="T56"/>
    </row>
    <row r="57" spans="1:20" s="92" customFormat="1" ht="12.75" customHeight="1">
      <c r="A57" s="84">
        <f t="shared" si="0"/>
        <v>210</v>
      </c>
      <c r="B57" s="84">
        <f>Pontozás6X5!A91</f>
        <v>319</v>
      </c>
      <c r="C57" s="85">
        <f>IF($B57&gt;0,VLOOKUP($B57,Nevezés!$A$2:$J$450,2,FALSE),"")</f>
        <v>56</v>
      </c>
      <c r="D57" s="86" t="str">
        <f>IF($B57&gt;0,VLOOKUP($B57,Nevezés!$A$2:$J$450,3,FALSE),"")</f>
        <v>Trexler Mihály</v>
      </c>
      <c r="E57" s="86" t="str">
        <f>IF($B57&gt;0,VLOOKUP($B57,Nevezés!$A$2:$J$450,4,FALSE),"")</f>
        <v>M.o.</v>
      </c>
      <c r="F57" s="86" t="str">
        <f>IF($B57&gt;0,VLOOKUP($B57,Nevezés!$A$2:$J$450,5,FALSE),"")</f>
        <v>Csolnok</v>
      </c>
      <c r="G57" s="86" t="str">
        <f>IF($B57&gt;0,VLOOKUP($B57,Nevezés!$A$2:$J$450,6,FALSE),"")</f>
        <v>Sauvignon Blanc</v>
      </c>
      <c r="H57" s="86">
        <f>IF($B57&gt;0,VLOOKUP($B57,Nevezés!$A$2:$J$450,7,FALSE),"")</f>
        <v>2012</v>
      </c>
      <c r="I57" s="86" t="str">
        <f>IF($B57&gt;0,VLOOKUP($B57,Nevezés!$A$2:$J$450,8,FALSE),"")</f>
        <v>Gyöngyös</v>
      </c>
      <c r="J57" s="86" t="str">
        <f>IF($B57&gt;0,VLOOKUP($B57,Nevezés!$A$2:$J$450,9,FALSE),"")</f>
        <v>száraz</v>
      </c>
      <c r="K57" s="86" t="str">
        <f>IF($B57&gt;0,VLOOKUP($B57,Nevezés!$A$2:$J$450,10,FALSE),"")</f>
        <v>fehér</v>
      </c>
      <c r="L57" s="87">
        <f>Pontozás6X5!B91</f>
        <v>1</v>
      </c>
      <c r="M57" s="87">
        <f>Pontozás6X5!C91</f>
        <v>15</v>
      </c>
      <c r="N57" s="87">
        <f>Pontozás6X5!D91</f>
        <v>15</v>
      </c>
      <c r="O57" s="87">
        <f>Pontozás6X5!E91</f>
        <v>15.5</v>
      </c>
      <c r="P57" s="87">
        <f>Pontozás6X5!F91</f>
        <v>15</v>
      </c>
      <c r="Q57" s="87">
        <f>Pontozás6X5!G91</f>
        <v>16.3</v>
      </c>
      <c r="R57" s="89">
        <f t="shared" si="1"/>
        <v>15.36</v>
      </c>
      <c r="S57" s="54" t="str">
        <f t="shared" si="2"/>
        <v> </v>
      </c>
      <c r="T57"/>
    </row>
    <row r="58" spans="1:20" s="92" customFormat="1" ht="12.75" customHeight="1">
      <c r="A58" s="84">
        <f t="shared" si="0"/>
        <v>157</v>
      </c>
      <c r="B58" s="84">
        <f>Pontozás6X5!A28</f>
        <v>606</v>
      </c>
      <c r="C58" s="85">
        <f>IF($B58&gt;0,VLOOKUP($B58,Nevezés!$A$2:$J$450,2,FALSE),"")</f>
        <v>57</v>
      </c>
      <c r="D58" s="86" t="str">
        <f>IF($B58&gt;0,VLOOKUP($B58,Nevezés!$A$2:$J$450,3,FALSE),"")</f>
        <v>Kocsis József</v>
      </c>
      <c r="E58" s="86" t="str">
        <f>IF($B58&gt;0,VLOOKUP($B58,Nevezés!$A$2:$J$450,4,FALSE),"")</f>
        <v>M.o.</v>
      </c>
      <c r="F58" s="86" t="str">
        <f>IF($B58&gt;0,VLOOKUP($B58,Nevezés!$A$2:$J$450,5,FALSE),"")</f>
        <v>Csolnok</v>
      </c>
      <c r="G58" s="86" t="str">
        <f>IF($B58&gt;0,VLOOKUP($B58,Nevezés!$A$2:$J$450,6,FALSE),"")</f>
        <v>Sauvignon Blanc Olaszrizling Chardonnay</v>
      </c>
      <c r="H58" s="86">
        <f>IF($B58&gt;0,VLOOKUP($B58,Nevezés!$A$2:$J$450,7,FALSE),"")</f>
        <v>2012</v>
      </c>
      <c r="I58" s="86" t="str">
        <f>IF($B58&gt;0,VLOOKUP($B58,Nevezés!$A$2:$J$450,8,FALSE),"")</f>
        <v>Gyöngyös</v>
      </c>
      <c r="J58" s="86" t="str">
        <f>IF($B58&gt;0,VLOOKUP($B58,Nevezés!$A$2:$J$450,9,FALSE),"")</f>
        <v>száraz</v>
      </c>
      <c r="K58" s="86" t="str">
        <f>IF($B58&gt;0,VLOOKUP($B58,Nevezés!$A$2:$J$450,10,FALSE),"")</f>
        <v>fehér cuvée</v>
      </c>
      <c r="L58" s="87">
        <f>Pontozás6X5!B28</f>
        <v>4</v>
      </c>
      <c r="M58" s="87">
        <f>Pontozás6X5!C28</f>
        <v>16</v>
      </c>
      <c r="N58" s="87">
        <f>Pontozás6X5!D28</f>
        <v>16.5</v>
      </c>
      <c r="O58" s="87">
        <f>Pontozás6X5!E28</f>
        <v>16.6</v>
      </c>
      <c r="P58" s="87">
        <f>Pontozás6X5!F28</f>
        <v>17</v>
      </c>
      <c r="Q58" s="87">
        <f>Pontozás6X5!G28</f>
        <v>17</v>
      </c>
      <c r="R58" s="89">
        <f t="shared" si="1"/>
        <v>16.619999999999997</v>
      </c>
      <c r="S58" s="54" t="str">
        <f t="shared" si="2"/>
        <v>Bronz</v>
      </c>
      <c r="T58"/>
    </row>
    <row r="59" spans="1:20" s="92" customFormat="1" ht="12.75" customHeight="1">
      <c r="A59" s="84">
        <f t="shared" si="0"/>
        <v>123</v>
      </c>
      <c r="B59" s="84">
        <f>Pontozás6X5!A201</f>
        <v>431</v>
      </c>
      <c r="C59" s="85">
        <f>IF($B59&gt;0,VLOOKUP($B59,Nevezés!$A$2:$J$450,2,FALSE),"")</f>
        <v>58</v>
      </c>
      <c r="D59" s="86" t="str">
        <f>IF($B59&gt;0,VLOOKUP($B59,Nevezés!$A$2:$J$450,3,FALSE),"")</f>
        <v>Mali Sándor</v>
      </c>
      <c r="E59" s="86" t="str">
        <f>IF($B59&gt;0,VLOOKUP($B59,Nevezés!$A$2:$J$450,4,FALSE),"")</f>
        <v>M.o.</v>
      </c>
      <c r="F59" s="86" t="str">
        <f>IF($B59&gt;0,VLOOKUP($B59,Nevezés!$A$2:$J$450,5,FALSE),"")</f>
        <v>Sárisáp</v>
      </c>
      <c r="G59" s="86" t="str">
        <f>IF($B59&gt;0,VLOOKUP($B59,Nevezés!$A$2:$J$450,6,FALSE),"")</f>
        <v>Kékfrankos </v>
      </c>
      <c r="H59" s="86">
        <f>IF($B59&gt;0,VLOOKUP($B59,Nevezés!$A$2:$J$450,7,FALSE),"")</f>
        <v>2012</v>
      </c>
      <c r="I59" s="86" t="str">
        <f>IF($B59&gt;0,VLOOKUP($B59,Nevezés!$A$2:$J$450,8,FALSE),"")</f>
        <v>Gyöngyös</v>
      </c>
      <c r="J59" s="86" t="str">
        <f>IF($B59&gt;0,VLOOKUP($B59,Nevezés!$A$2:$J$450,9,FALSE),"")</f>
        <v>félszáraz</v>
      </c>
      <c r="K59" s="86" t="str">
        <f>IF($B59&gt;0,VLOOKUP($B59,Nevezés!$A$2:$J$450,10,FALSE),"")</f>
        <v>rose</v>
      </c>
      <c r="L59" s="87">
        <f>Pontozás6X5!B201</f>
        <v>2</v>
      </c>
      <c r="M59" s="87">
        <f>Pontozás6X5!C201</f>
        <v>16.8</v>
      </c>
      <c r="N59" s="87">
        <f>Pontozás6X5!D201</f>
        <v>17.5</v>
      </c>
      <c r="O59" s="87">
        <f>Pontozás6X5!E201</f>
        <v>17</v>
      </c>
      <c r="P59" s="87">
        <f>Pontozás6X5!F201</f>
        <v>16.5</v>
      </c>
      <c r="Q59" s="87">
        <f>Pontozás6X5!G201</f>
        <v>17.4</v>
      </c>
      <c r="R59" s="89">
        <f t="shared" si="1"/>
        <v>17.04</v>
      </c>
      <c r="S59" s="54" t="str">
        <f t="shared" si="2"/>
        <v>Bronz</v>
      </c>
      <c r="T59"/>
    </row>
    <row r="60" spans="1:20" s="92" customFormat="1" ht="12.75" customHeight="1">
      <c r="A60" s="84">
        <f t="shared" si="0"/>
        <v>50</v>
      </c>
      <c r="B60" s="84">
        <f>Pontozás6X5!A186</f>
        <v>546</v>
      </c>
      <c r="C60" s="85">
        <f>IF($B60&gt;0,VLOOKUP($B60,Nevezés!$A$2:$J$450,2,FALSE),"")</f>
        <v>59</v>
      </c>
      <c r="D60" s="86" t="str">
        <f>IF($B60&gt;0,VLOOKUP($B60,Nevezés!$A$2:$J$450,3,FALSE),"")</f>
        <v>Mali Horváth Pincészet</v>
      </c>
      <c r="E60" s="86" t="str">
        <f>IF($B60&gt;0,VLOOKUP($B60,Nevezés!$A$2:$J$450,4,FALSE),"")</f>
        <v>M.o.</v>
      </c>
      <c r="F60" s="86" t="str">
        <f>IF($B60&gt;0,VLOOKUP($B60,Nevezés!$A$2:$J$450,5,FALSE),"")</f>
        <v>Sárisáp</v>
      </c>
      <c r="G60" s="86" t="str">
        <f>IF($B60&gt;0,VLOOKUP($B60,Nevezés!$A$2:$J$450,6,FALSE),"")</f>
        <v>Cabernet sauvignon</v>
      </c>
      <c r="H60" s="86">
        <f>IF($B60&gt;0,VLOOKUP($B60,Nevezés!$A$2:$J$450,7,FALSE),"")</f>
        <v>2009</v>
      </c>
      <c r="I60" s="86" t="str">
        <f>IF($B60&gt;0,VLOOKUP($B60,Nevezés!$A$2:$J$450,8,FALSE),"")</f>
        <v>Gyöngyös</v>
      </c>
      <c r="J60" s="86" t="str">
        <f>IF($B60&gt;0,VLOOKUP($B60,Nevezés!$A$2:$J$450,9,FALSE),"")</f>
        <v>száraz</v>
      </c>
      <c r="K60" s="86" t="str">
        <f>IF($B60&gt;0,VLOOKUP($B60,Nevezés!$A$2:$J$450,10,FALSE),"")</f>
        <v>vörös</v>
      </c>
      <c r="L60" s="87">
        <f>Pontozás6X5!B186</f>
        <v>3</v>
      </c>
      <c r="M60" s="87">
        <f>Pontozás6X5!C186</f>
        <v>18.4</v>
      </c>
      <c r="N60" s="87">
        <f>Pontozás6X5!D186</f>
        <v>18.5</v>
      </c>
      <c r="O60" s="87">
        <f>Pontozás6X5!E186</f>
        <v>17.8</v>
      </c>
      <c r="P60" s="87">
        <f>Pontozás6X5!F186</f>
        <v>18</v>
      </c>
      <c r="Q60" s="87">
        <f>Pontozás6X5!G186</f>
        <v>18</v>
      </c>
      <c r="R60" s="89">
        <f t="shared" si="1"/>
        <v>18.14</v>
      </c>
      <c r="S60" s="54" t="str">
        <f t="shared" si="2"/>
        <v>Ezüst</v>
      </c>
      <c r="T60"/>
    </row>
    <row r="61" spans="1:20" s="92" customFormat="1" ht="12.75" customHeight="1">
      <c r="A61" s="84">
        <f t="shared" si="0"/>
        <v>227</v>
      </c>
      <c r="B61" s="84">
        <f>Pontozás6X5!A108</f>
        <v>627</v>
      </c>
      <c r="C61" s="85">
        <f>IF($B61&gt;0,VLOOKUP($B61,Nevezés!$A$2:$J$450,2,FALSE),"")</f>
        <v>60</v>
      </c>
      <c r="D61" s="86" t="str">
        <f>IF($B61&gt;0,VLOOKUP($B61,Nevezés!$A$2:$J$450,3,FALSE),"")</f>
        <v>Mali Horváth Pincészet</v>
      </c>
      <c r="E61" s="86" t="str">
        <f>IF($B61&gt;0,VLOOKUP($B61,Nevezés!$A$2:$J$450,4,FALSE),"")</f>
        <v>M.o.</v>
      </c>
      <c r="F61" s="86" t="str">
        <f>IF($B61&gt;0,VLOOKUP($B61,Nevezés!$A$2:$J$450,5,FALSE),"")</f>
        <v>Sárisáp</v>
      </c>
      <c r="G61" s="86" t="str">
        <f>IF($B61&gt;0,VLOOKUP($B61,Nevezés!$A$2:$J$450,6,FALSE),"")</f>
        <v>Sárga muskotály</v>
      </c>
      <c r="H61" s="86">
        <f>IF($B61&gt;0,VLOOKUP($B61,Nevezés!$A$2:$J$450,7,FALSE),"")</f>
        <v>2012</v>
      </c>
      <c r="I61" s="86" t="str">
        <f>IF($B61&gt;0,VLOOKUP($B61,Nevezés!$A$2:$J$450,8,FALSE),"")</f>
        <v>Tokaj</v>
      </c>
      <c r="J61" s="86" t="str">
        <f>IF($B61&gt;0,VLOOKUP($B61,Nevezés!$A$2:$J$450,9,FALSE),"")</f>
        <v>félédes</v>
      </c>
      <c r="K61" s="86" t="str">
        <f>IF($B61&gt;0,VLOOKUP($B61,Nevezés!$A$2:$J$450,10,FALSE),"")</f>
        <v>fehér</v>
      </c>
      <c r="L61" s="87">
        <f>Pontozás6X5!B108</f>
        <v>4</v>
      </c>
      <c r="M61" s="87">
        <f>Pontozás6X5!C108</f>
        <v>14.5</v>
      </c>
      <c r="N61" s="87">
        <f>Pontozás6X5!D108</f>
        <v>15</v>
      </c>
      <c r="O61" s="87">
        <f>Pontozás6X5!E108</f>
        <v>15</v>
      </c>
      <c r="P61" s="87">
        <f>Pontozás6X5!F108</f>
        <v>14</v>
      </c>
      <c r="Q61" s="87">
        <f>Pontozás6X5!G108</f>
        <v>11</v>
      </c>
      <c r="R61" s="89">
        <f t="shared" si="1"/>
        <v>13.9</v>
      </c>
      <c r="S61" s="54" t="str">
        <f t="shared" si="2"/>
        <v> </v>
      </c>
      <c r="T61"/>
    </row>
    <row r="62" spans="1:20" s="92" customFormat="1" ht="12.75" customHeight="1">
      <c r="A62" s="84">
        <f t="shared" si="0"/>
        <v>205</v>
      </c>
      <c r="B62" s="84">
        <f>Pontozás6X5!A66</f>
        <v>521</v>
      </c>
      <c r="C62" s="85">
        <f>IF($B62&gt;0,VLOOKUP($B62,Nevezés!$A$2:$J$450,2,FALSE),"")</f>
        <v>61</v>
      </c>
      <c r="D62" s="86" t="str">
        <f>IF($B62&gt;0,VLOOKUP($B62,Nevezés!$A$2:$J$450,3,FALSE),"")</f>
        <v>Bordi Sándor</v>
      </c>
      <c r="E62" s="86" t="str">
        <f>IF($B62&gt;0,VLOOKUP($B62,Nevezés!$A$2:$J$450,4,FALSE),"")</f>
        <v>M.o.</v>
      </c>
      <c r="F62" s="86" t="str">
        <f>IF($B62&gt;0,VLOOKUP($B62,Nevezés!$A$2:$J$450,5,FALSE),"")</f>
        <v>Csolnok</v>
      </c>
      <c r="G62" s="86" t="str">
        <f>IF($B62&gt;0,VLOOKUP($B62,Nevezés!$A$2:$J$450,6,FALSE),"")</f>
        <v>Szürkebarát</v>
      </c>
      <c r="H62" s="86">
        <f>IF($B62&gt;0,VLOOKUP($B62,Nevezés!$A$2:$J$450,7,FALSE),"")</f>
        <v>2012</v>
      </c>
      <c r="I62" s="86" t="str">
        <f>IF($B62&gt;0,VLOOKUP($B62,Nevezés!$A$2:$J$450,8,FALSE),"")</f>
        <v>Dunaszentmiklós</v>
      </c>
      <c r="J62" s="86" t="str">
        <f>IF($B62&gt;0,VLOOKUP($B62,Nevezés!$A$2:$J$450,9,FALSE),"")</f>
        <v>félédes</v>
      </c>
      <c r="K62" s="86" t="str">
        <f>IF($B62&gt;0,VLOOKUP($B62,Nevezés!$A$2:$J$450,10,FALSE),"")</f>
        <v>fehér</v>
      </c>
      <c r="L62" s="87">
        <f>Pontozás6X5!B66</f>
        <v>3</v>
      </c>
      <c r="M62" s="87">
        <f>Pontozás6X5!C66</f>
        <v>15</v>
      </c>
      <c r="N62" s="87">
        <f>Pontozás6X5!D66</f>
        <v>16.2</v>
      </c>
      <c r="O62" s="87">
        <f>Pontozás6X5!E66</f>
        <v>14</v>
      </c>
      <c r="P62" s="87">
        <f>Pontozás6X5!F66</f>
        <v>16</v>
      </c>
      <c r="Q62" s="87">
        <f>Pontozás6X5!G66</f>
        <v>16</v>
      </c>
      <c r="R62" s="89">
        <f t="shared" si="1"/>
        <v>15.440000000000001</v>
      </c>
      <c r="S62" s="54" t="str">
        <f t="shared" si="2"/>
        <v> </v>
      </c>
      <c r="T62"/>
    </row>
    <row r="63" spans="1:20" s="92" customFormat="1" ht="12.75" customHeight="1">
      <c r="A63" s="84">
        <f t="shared" si="0"/>
        <v>14</v>
      </c>
      <c r="B63" s="84">
        <f>Pontozás6X5!A136</f>
        <v>423</v>
      </c>
      <c r="C63" s="85">
        <f>IF($B63&gt;0,VLOOKUP($B63,Nevezés!$A$2:$J$450,2,FALSE),"")</f>
        <v>62</v>
      </c>
      <c r="D63" s="86" t="str">
        <f>IF($B63&gt;0,VLOOKUP($B63,Nevezés!$A$2:$J$450,3,FALSE),"")</f>
        <v>Gombola Gábor</v>
      </c>
      <c r="E63" s="86" t="str">
        <f>IF($B63&gt;0,VLOOKUP($B63,Nevezés!$A$2:$J$450,4,FALSE),"")</f>
        <v>M.o.</v>
      </c>
      <c r="F63" s="86" t="str">
        <f>IF($B63&gt;0,VLOOKUP($B63,Nevezés!$A$2:$J$450,5,FALSE),"")</f>
        <v>Sárisáp</v>
      </c>
      <c r="G63" s="86" t="str">
        <f>IF($B63&gt;0,VLOOKUP($B63,Nevezés!$A$2:$J$450,6,FALSE),"")</f>
        <v>Cserszegi fűszeres</v>
      </c>
      <c r="H63" s="86">
        <f>IF($B63&gt;0,VLOOKUP($B63,Nevezés!$A$2:$J$450,7,FALSE),"")</f>
        <v>2012</v>
      </c>
      <c r="I63" s="86" t="str">
        <f>IF($B63&gt;0,VLOOKUP($B63,Nevezés!$A$2:$J$450,8,FALSE),"")</f>
        <v>Kesztölc</v>
      </c>
      <c r="J63" s="86" t="str">
        <f>IF($B63&gt;0,VLOOKUP($B63,Nevezés!$A$2:$J$450,9,FALSE),"")</f>
        <v>száraz</v>
      </c>
      <c r="K63" s="86" t="str">
        <f>IF($B63&gt;0,VLOOKUP($B63,Nevezés!$A$2:$J$450,10,FALSE),"")</f>
        <v>fehér</v>
      </c>
      <c r="L63" s="87">
        <f>Pontozás6X5!B136</f>
        <v>2</v>
      </c>
      <c r="M63" s="87">
        <f>Pontozás6X5!C136</f>
        <v>18.8</v>
      </c>
      <c r="N63" s="87">
        <f>Pontozás6X5!D136</f>
        <v>19.7</v>
      </c>
      <c r="O63" s="87">
        <f>Pontozás6X5!E136</f>
        <v>18.6</v>
      </c>
      <c r="P63" s="87">
        <f>Pontozás6X5!F136</f>
        <v>18.6</v>
      </c>
      <c r="Q63" s="87">
        <f>Pontozás6X5!G136</f>
        <v>18.5</v>
      </c>
      <c r="R63" s="89">
        <f t="shared" si="1"/>
        <v>18.84</v>
      </c>
      <c r="S63" s="54" t="str">
        <f t="shared" si="2"/>
        <v>Arany</v>
      </c>
      <c r="T63"/>
    </row>
    <row r="64" spans="1:20" s="92" customFormat="1" ht="12.75" customHeight="1">
      <c r="A64" s="84">
        <f t="shared" si="0"/>
        <v>68</v>
      </c>
      <c r="B64" s="84">
        <f>Pontozás6X5!A41</f>
        <v>308</v>
      </c>
      <c r="C64" s="85">
        <f>IF($B64&gt;0,VLOOKUP($B64,Nevezés!$A$2:$J$450,2,FALSE),"")</f>
        <v>63</v>
      </c>
      <c r="D64" s="86" t="str">
        <f>IF($B64&gt;0,VLOOKUP($B64,Nevezés!$A$2:$J$450,3,FALSE),"")</f>
        <v>Gombola Gábor</v>
      </c>
      <c r="E64" s="86" t="str">
        <f>IF($B64&gt;0,VLOOKUP($B64,Nevezés!$A$2:$J$450,4,FALSE),"")</f>
        <v>M.o.</v>
      </c>
      <c r="F64" s="86" t="str">
        <f>IF($B64&gt;0,VLOOKUP($B64,Nevezés!$A$2:$J$450,5,FALSE),"")</f>
        <v>Sárisáp</v>
      </c>
      <c r="G64" s="86" t="str">
        <f>IF($B64&gt;0,VLOOKUP($B64,Nevezés!$A$2:$J$450,6,FALSE),"")</f>
        <v>Zalagyöngye</v>
      </c>
      <c r="H64" s="86">
        <f>IF($B64&gt;0,VLOOKUP($B64,Nevezés!$A$2:$J$450,7,FALSE),"")</f>
        <v>2012</v>
      </c>
      <c r="I64" s="86" t="str">
        <f>IF($B64&gt;0,VLOOKUP($B64,Nevezés!$A$2:$J$450,8,FALSE),"")</f>
        <v>Sárisáp</v>
      </c>
      <c r="J64" s="86" t="str">
        <f>IF($B64&gt;0,VLOOKUP($B64,Nevezés!$A$2:$J$450,9,FALSE),"")</f>
        <v>félszáraz</v>
      </c>
      <c r="K64" s="86" t="str">
        <f>IF($B64&gt;0,VLOOKUP($B64,Nevezés!$A$2:$J$450,10,FALSE),"")</f>
        <v>fehér</v>
      </c>
      <c r="L64" s="87">
        <f>Pontozás6X5!B41</f>
        <v>1</v>
      </c>
      <c r="M64" s="87">
        <f>Pontozás6X5!C41</f>
        <v>18.3</v>
      </c>
      <c r="N64" s="87">
        <f>Pontozás6X5!D41</f>
        <v>17.51</v>
      </c>
      <c r="O64" s="87">
        <f>Pontozás6X5!E41</f>
        <v>17</v>
      </c>
      <c r="P64" s="87">
        <f>Pontozás6X5!F41</f>
        <v>18.2</v>
      </c>
      <c r="Q64" s="87">
        <f>Pontozás6X5!G41</f>
        <v>18</v>
      </c>
      <c r="R64" s="89">
        <f t="shared" si="1"/>
        <v>17.802</v>
      </c>
      <c r="S64" s="54" t="str">
        <f t="shared" si="2"/>
        <v>Ezüst</v>
      </c>
      <c r="T64"/>
    </row>
    <row r="65" spans="1:20" s="92" customFormat="1" ht="12.75" customHeight="1">
      <c r="A65" s="84">
        <f t="shared" si="0"/>
        <v>144</v>
      </c>
      <c r="B65" s="84">
        <f>Pontozás6X5!A189</f>
        <v>429</v>
      </c>
      <c r="C65" s="85">
        <f>IF($B65&gt;0,VLOOKUP($B65,Nevezés!$A$2:$J$450,2,FALSE),"")</f>
        <v>64</v>
      </c>
      <c r="D65" s="86" t="str">
        <f>IF($B65&gt;0,VLOOKUP($B65,Nevezés!$A$2:$J$450,3,FALSE),"")</f>
        <v>Mülhamerné Stefán Valéria</v>
      </c>
      <c r="E65" s="86" t="str">
        <f>IF($B65&gt;0,VLOOKUP($B65,Nevezés!$A$2:$J$450,4,FALSE),"")</f>
        <v>M.o.</v>
      </c>
      <c r="F65" s="86" t="str">
        <f>IF($B65&gt;0,VLOOKUP($B65,Nevezés!$A$2:$J$450,5,FALSE),"")</f>
        <v>Sárisáp</v>
      </c>
      <c r="G65" s="86" t="str">
        <f>IF($B65&gt;0,VLOOKUP($B65,Nevezés!$A$2:$J$450,6,FALSE),"")</f>
        <v>Kékfrankos </v>
      </c>
      <c r="H65" s="86">
        <f>IF($B65&gt;0,VLOOKUP($B65,Nevezés!$A$2:$J$450,7,FALSE),"")</f>
        <v>2012</v>
      </c>
      <c r="I65" s="86" t="str">
        <f>IF($B65&gt;0,VLOOKUP($B65,Nevezés!$A$2:$J$450,8,FALSE),"")</f>
        <v>Gyöngyös</v>
      </c>
      <c r="J65" s="86" t="str">
        <f>IF($B65&gt;0,VLOOKUP($B65,Nevezés!$A$2:$J$450,9,FALSE),"")</f>
        <v>félszáraz</v>
      </c>
      <c r="K65" s="86" t="str">
        <f>IF($B65&gt;0,VLOOKUP($B65,Nevezés!$A$2:$J$450,10,FALSE),"")</f>
        <v>rose</v>
      </c>
      <c r="L65" s="87">
        <f>Pontozás6X5!B189</f>
        <v>2</v>
      </c>
      <c r="M65" s="87">
        <f>Pontozás6X5!C189</f>
        <v>16.9</v>
      </c>
      <c r="N65" s="87">
        <f>Pontozás6X5!D189</f>
        <v>17</v>
      </c>
      <c r="O65" s="87">
        <f>Pontozás6X5!E189</f>
        <v>16.7</v>
      </c>
      <c r="P65" s="87">
        <f>Pontozás6X5!F189</f>
        <v>16</v>
      </c>
      <c r="Q65" s="87">
        <f>Pontozás6X5!G189</f>
        <v>17.2</v>
      </c>
      <c r="R65" s="89">
        <f t="shared" si="1"/>
        <v>16.759999999999998</v>
      </c>
      <c r="S65" s="54" t="str">
        <f t="shared" si="2"/>
        <v>Bronz</v>
      </c>
      <c r="T65"/>
    </row>
    <row r="66" spans="1:20" s="92" customFormat="1" ht="12.75" customHeight="1">
      <c r="A66" s="84">
        <f aca="true" t="shared" si="3" ref="A66:A129">RANK(R66,$R$2:$R$234,0)</f>
        <v>198</v>
      </c>
      <c r="B66" s="84">
        <f>Pontozás6X5!A129</f>
        <v>529</v>
      </c>
      <c r="C66" s="85">
        <f>IF($B66&gt;0,VLOOKUP($B66,Nevezés!$A$2:$J$450,2,FALSE),"")</f>
        <v>65</v>
      </c>
      <c r="D66" s="86" t="str">
        <f>IF($B66&gt;0,VLOOKUP($B66,Nevezés!$A$2:$J$450,3,FALSE),"")</f>
        <v>Mülhamer Mihály</v>
      </c>
      <c r="E66" s="86" t="str">
        <f>IF($B66&gt;0,VLOOKUP($B66,Nevezés!$A$2:$J$450,4,FALSE),"")</f>
        <v>M.o.</v>
      </c>
      <c r="F66" s="86" t="str">
        <f>IF($B66&gt;0,VLOOKUP($B66,Nevezés!$A$2:$J$450,5,FALSE),"")</f>
        <v>Sárisáp</v>
      </c>
      <c r="G66" s="86" t="str">
        <f>IF($B66&gt;0,VLOOKUP($B66,Nevezés!$A$2:$J$450,6,FALSE),"")</f>
        <v>Kékfrankos </v>
      </c>
      <c r="H66" s="86">
        <f>IF($B66&gt;0,VLOOKUP($B66,Nevezés!$A$2:$J$450,7,FALSE),"")</f>
        <v>2012</v>
      </c>
      <c r="I66" s="86" t="str">
        <f>IF($B66&gt;0,VLOOKUP($B66,Nevezés!$A$2:$J$450,8,FALSE),"")</f>
        <v>Gyöngyös</v>
      </c>
      <c r="J66" s="86" t="str">
        <f>IF($B66&gt;0,VLOOKUP($B66,Nevezés!$A$2:$J$450,9,FALSE),"")</f>
        <v>félédes</v>
      </c>
      <c r="K66" s="86" t="str">
        <f>IF($B66&gt;0,VLOOKUP($B66,Nevezés!$A$2:$J$450,10,FALSE),"")</f>
        <v>rose</v>
      </c>
      <c r="L66" s="87">
        <f>Pontozás6X5!B129</f>
        <v>3</v>
      </c>
      <c r="M66" s="87">
        <f>Pontozás6X5!C129</f>
        <v>16</v>
      </c>
      <c r="N66" s="87">
        <f>Pontozás6X5!D129</f>
        <v>16</v>
      </c>
      <c r="O66" s="87">
        <f>Pontozás6X5!E129</f>
        <v>16</v>
      </c>
      <c r="P66" s="87">
        <f>Pontozás6X5!F129</f>
        <v>15</v>
      </c>
      <c r="Q66" s="87">
        <f>Pontozás6X5!G129</f>
        <v>15</v>
      </c>
      <c r="R66" s="89">
        <f aca="true" t="shared" si="4" ref="R66:R129">AVERAGE(M66:Q66)</f>
        <v>15.6</v>
      </c>
      <c r="S66" s="54" t="str">
        <f aca="true" t="shared" si="5" ref="S66:S129">IF(R66&gt;=19.51,"Nagy arany",IF(R66&gt;=18.51,"Arany",IF(R66&gt;=17.51,"Ezüst",IF(R66&gt;=16.51,"Bronz",IF(R66&gt;=16.01,"Oklevél"," ")))))</f>
        <v> </v>
      </c>
      <c r="T66"/>
    </row>
    <row r="67" spans="1:20" s="92" customFormat="1" ht="12.75" customHeight="1">
      <c r="A67" s="84">
        <f t="shared" si="3"/>
        <v>48</v>
      </c>
      <c r="B67" s="84">
        <f>Pontozás6X5!A76</f>
        <v>714</v>
      </c>
      <c r="C67" s="85">
        <f>IF($B67&gt;0,VLOOKUP($B67,Nevezés!$A$2:$J$450,2,FALSE),"")</f>
        <v>66</v>
      </c>
      <c r="D67" s="86" t="str">
        <f>IF($B67&gt;0,VLOOKUP($B67,Nevezés!$A$2:$J$450,3,FALSE),"")</f>
        <v>Stanislav Michlo</v>
      </c>
      <c r="E67" s="86" t="str">
        <f>IF($B67&gt;0,VLOOKUP($B67,Nevezés!$A$2:$J$450,4,FALSE),"")</f>
        <v>Szlovákia</v>
      </c>
      <c r="F67" s="86" t="str">
        <f>IF($B67&gt;0,VLOOKUP($B67,Nevezés!$A$2:$J$450,5,FALSE),"")</f>
        <v>Farnad</v>
      </c>
      <c r="G67" s="86" t="str">
        <f>IF($B67&gt;0,VLOOKUP($B67,Nevezés!$A$2:$J$450,6,FALSE),"")</f>
        <v>Olaszrizling</v>
      </c>
      <c r="H67" s="86">
        <f>IF($B67&gt;0,VLOOKUP($B67,Nevezés!$A$2:$J$450,7,FALSE),"")</f>
        <v>2012</v>
      </c>
      <c r="I67" s="86" t="str">
        <f>IF($B67&gt;0,VLOOKUP($B67,Nevezés!$A$2:$J$450,8,FALSE),"")</f>
        <v>Farnad</v>
      </c>
      <c r="J67" s="86" t="str">
        <f>IF($B67&gt;0,VLOOKUP($B67,Nevezés!$A$2:$J$450,9,FALSE),"")</f>
        <v>száraz</v>
      </c>
      <c r="K67" s="86" t="str">
        <f>IF($B67&gt;0,VLOOKUP($B67,Nevezés!$A$2:$J$450,10,FALSE),"")</f>
        <v>fehér</v>
      </c>
      <c r="L67" s="87">
        <f>Pontozás6X5!B76</f>
        <v>5</v>
      </c>
      <c r="M67" s="87">
        <f>Pontozás6X5!C76</f>
        <v>17.6</v>
      </c>
      <c r="N67" s="87">
        <f>Pontozás6X5!D76</f>
        <v>18.5</v>
      </c>
      <c r="O67" s="87">
        <f>Pontozás6X5!E76</f>
        <v>17.8</v>
      </c>
      <c r="P67" s="87">
        <f>Pontozás6X5!F76</f>
        <v>18.4</v>
      </c>
      <c r="Q67" s="87">
        <f>Pontozás6X5!G76</f>
        <v>18.5</v>
      </c>
      <c r="R67" s="89">
        <f t="shared" si="4"/>
        <v>18.160000000000004</v>
      </c>
      <c r="S67" s="54" t="str">
        <f t="shared" si="5"/>
        <v>Ezüst</v>
      </c>
      <c r="T67"/>
    </row>
    <row r="68" spans="1:20" s="92" customFormat="1" ht="12.75" customHeight="1">
      <c r="A68" s="84">
        <f t="shared" si="3"/>
        <v>71</v>
      </c>
      <c r="B68" s="84">
        <f>Pontozás6X5!A154</f>
        <v>730</v>
      </c>
      <c r="C68" s="85">
        <f>IF($B68&gt;0,VLOOKUP($B68,Nevezés!$A$2:$J$450,2,FALSE),"")</f>
        <v>67</v>
      </c>
      <c r="D68" s="86" t="str">
        <f>IF($B68&gt;0,VLOOKUP($B68,Nevezés!$A$2:$J$450,3,FALSE),"")</f>
        <v>Stanislav Michlo</v>
      </c>
      <c r="E68" s="86" t="str">
        <f>IF($B68&gt;0,VLOOKUP($B68,Nevezés!$A$2:$J$450,4,FALSE),"")</f>
        <v>Szlovákia</v>
      </c>
      <c r="F68" s="86" t="str">
        <f>IF($B68&gt;0,VLOOKUP($B68,Nevezés!$A$2:$J$450,5,FALSE),"")</f>
        <v>Farnad</v>
      </c>
      <c r="G68" s="86" t="str">
        <f>IF($B68&gt;0,VLOOKUP($B68,Nevezés!$A$2:$J$450,6,FALSE),"")</f>
        <v>Zweigelt</v>
      </c>
      <c r="H68" s="86">
        <f>IF($B68&gt;0,VLOOKUP($B68,Nevezés!$A$2:$J$450,7,FALSE),"")</f>
        <v>2012</v>
      </c>
      <c r="I68" s="86" t="str">
        <f>IF($B68&gt;0,VLOOKUP($B68,Nevezés!$A$2:$J$450,8,FALSE),"")</f>
        <v>Farnad</v>
      </c>
      <c r="J68" s="86" t="str">
        <f>IF($B68&gt;0,VLOOKUP($B68,Nevezés!$A$2:$J$450,9,FALSE),"")</f>
        <v>száraz</v>
      </c>
      <c r="K68" s="86" t="str">
        <f>IF($B68&gt;0,VLOOKUP($B68,Nevezés!$A$2:$J$450,10,FALSE),"")</f>
        <v>rose</v>
      </c>
      <c r="L68" s="87">
        <f>Pontozás6X5!B154</f>
        <v>5</v>
      </c>
      <c r="M68" s="87">
        <f>Pontozás6X5!C154</f>
        <v>17.7</v>
      </c>
      <c r="N68" s="87">
        <f>Pontozás6X5!D154</f>
        <v>17.7</v>
      </c>
      <c r="O68" s="87">
        <f>Pontozás6X5!E154</f>
        <v>17.7</v>
      </c>
      <c r="P68" s="87">
        <f>Pontozás6X5!F154</f>
        <v>17.6</v>
      </c>
      <c r="Q68" s="87">
        <f>Pontozás6X5!G154</f>
        <v>18.2</v>
      </c>
      <c r="R68" s="89">
        <f t="shared" si="4"/>
        <v>17.779999999999998</v>
      </c>
      <c r="S68" s="54" t="str">
        <f t="shared" si="5"/>
        <v>Ezüst</v>
      </c>
      <c r="T68"/>
    </row>
    <row r="69" spans="1:20" s="92" customFormat="1" ht="12.75" customHeight="1">
      <c r="A69" s="84">
        <f t="shared" si="3"/>
        <v>131</v>
      </c>
      <c r="B69" s="84">
        <f>Pontozás6X5!A44</f>
        <v>610</v>
      </c>
      <c r="C69" s="85">
        <f>IF($B69&gt;0,VLOOKUP($B69,Nevezés!$A$2:$J$450,2,FALSE),"")</f>
        <v>68</v>
      </c>
      <c r="D69" s="86" t="str">
        <f>IF($B69&gt;0,VLOOKUP($B69,Nevezés!$A$2:$J$450,3,FALSE),"")</f>
        <v>Stanislav Michlo</v>
      </c>
      <c r="E69" s="86" t="str">
        <f>IF($B69&gt;0,VLOOKUP($B69,Nevezés!$A$2:$J$450,4,FALSE),"")</f>
        <v>Szlovákia</v>
      </c>
      <c r="F69" s="86" t="str">
        <f>IF($B69&gt;0,VLOOKUP($B69,Nevezés!$A$2:$J$450,5,FALSE),"")</f>
        <v>Farnad</v>
      </c>
      <c r="G69" s="86" t="str">
        <f>IF($B69&gt;0,VLOOKUP($B69,Nevezés!$A$2:$J$450,6,FALSE),"")</f>
        <v>Peszeki leányka</v>
      </c>
      <c r="H69" s="86">
        <f>IF($B69&gt;0,VLOOKUP($B69,Nevezés!$A$2:$J$450,7,FALSE),"")</f>
        <v>2012</v>
      </c>
      <c r="I69" s="86" t="str">
        <f>IF($B69&gt;0,VLOOKUP($B69,Nevezés!$A$2:$J$450,8,FALSE),"")</f>
        <v>Farnad</v>
      </c>
      <c r="J69" s="86" t="str">
        <f>IF($B69&gt;0,VLOOKUP($B69,Nevezés!$A$2:$J$450,9,FALSE),"")</f>
        <v>száraz</v>
      </c>
      <c r="K69" s="86" t="str">
        <f>IF($B69&gt;0,VLOOKUP($B69,Nevezés!$A$2:$J$450,10,FALSE),"")</f>
        <v>fehér</v>
      </c>
      <c r="L69" s="87">
        <f>Pontozás6X5!B44</f>
        <v>4</v>
      </c>
      <c r="M69" s="87">
        <f>Pontozás6X5!C44</f>
        <v>16.5</v>
      </c>
      <c r="N69" s="87">
        <f>Pontozás6X5!D44</f>
        <v>17</v>
      </c>
      <c r="O69" s="87">
        <f>Pontozás6X5!E44</f>
        <v>16.2</v>
      </c>
      <c r="P69" s="87">
        <f>Pontozás6X5!F44</f>
        <v>17.5</v>
      </c>
      <c r="Q69" s="87">
        <f>Pontozás6X5!G44</f>
        <v>17.5</v>
      </c>
      <c r="R69" s="89">
        <f t="shared" si="4"/>
        <v>16.94</v>
      </c>
      <c r="S69" s="54" t="str">
        <f t="shared" si="5"/>
        <v>Bronz</v>
      </c>
      <c r="T69"/>
    </row>
    <row r="70" spans="1:20" s="92" customFormat="1" ht="12.75" customHeight="1">
      <c r="A70" s="84">
        <f t="shared" si="3"/>
        <v>154</v>
      </c>
      <c r="B70" s="84">
        <f>Pontozás6X5!A212</f>
        <v>644</v>
      </c>
      <c r="C70" s="85">
        <f>IF($B70&gt;0,VLOOKUP($B70,Nevezés!$A$2:$J$450,2,FALSE),"")</f>
        <v>69</v>
      </c>
      <c r="D70" s="86" t="str">
        <f>IF($B70&gt;0,VLOOKUP($B70,Nevezés!$A$2:$J$450,3,FALSE),"")</f>
        <v>Stanislav Michlo</v>
      </c>
      <c r="E70" s="86" t="str">
        <f>IF($B70&gt;0,VLOOKUP($B70,Nevezés!$A$2:$J$450,4,FALSE),"")</f>
        <v>Szlovákia</v>
      </c>
      <c r="F70" s="86" t="str">
        <f>IF($B70&gt;0,VLOOKUP($B70,Nevezés!$A$2:$J$450,5,FALSE),"")</f>
        <v>Farnad</v>
      </c>
      <c r="G70" s="86" t="str">
        <f>IF($B70&gt;0,VLOOKUP($B70,Nevezés!$A$2:$J$450,6,FALSE),"")</f>
        <v>Kékfrankos</v>
      </c>
      <c r="H70" s="86">
        <f>IF($B70&gt;0,VLOOKUP($B70,Nevezés!$A$2:$J$450,7,FALSE),"")</f>
        <v>2011</v>
      </c>
      <c r="I70" s="86" t="str">
        <f>IF($B70&gt;0,VLOOKUP($B70,Nevezés!$A$2:$J$450,8,FALSE),"")</f>
        <v>Farnad</v>
      </c>
      <c r="J70" s="86" t="str">
        <f>IF($B70&gt;0,VLOOKUP($B70,Nevezés!$A$2:$J$450,9,FALSE),"")</f>
        <v>száraz</v>
      </c>
      <c r="K70" s="86" t="str">
        <f>IF($B70&gt;0,VLOOKUP($B70,Nevezés!$A$2:$J$450,10,FALSE),"")</f>
        <v>vörös</v>
      </c>
      <c r="L70" s="87">
        <f>Pontozás6X5!B212</f>
        <v>4</v>
      </c>
      <c r="M70" s="87">
        <f>Pontozás6X5!C212</f>
        <v>16.6</v>
      </c>
      <c r="N70" s="87">
        <f>Pontozás6X5!D212</f>
        <v>17.5</v>
      </c>
      <c r="O70" s="87">
        <f>Pontozás6X5!E212</f>
        <v>16</v>
      </c>
      <c r="P70" s="87">
        <f>Pontozás6X5!F212</f>
        <v>16.1</v>
      </c>
      <c r="Q70" s="87">
        <f>Pontozás6X5!G212</f>
        <v>17</v>
      </c>
      <c r="R70" s="89">
        <f t="shared" si="4"/>
        <v>16.64</v>
      </c>
      <c r="S70" s="54" t="str">
        <f t="shared" si="5"/>
        <v>Bronz</v>
      </c>
      <c r="T70"/>
    </row>
    <row r="71" spans="1:20" s="92" customFormat="1" ht="12.75" customHeight="1">
      <c r="A71" s="84">
        <f t="shared" si="3"/>
        <v>49</v>
      </c>
      <c r="B71" s="84">
        <f>Pontozás6X5!A109</f>
        <v>416</v>
      </c>
      <c r="C71" s="85">
        <f>IF($B71&gt;0,VLOOKUP($B71,Nevezés!$A$2:$J$450,2,FALSE),"")</f>
        <v>70</v>
      </c>
      <c r="D71" s="86" t="str">
        <f>IF($B71&gt;0,VLOOKUP($B71,Nevezés!$A$2:$J$450,3,FALSE),"")</f>
        <v>Tibor Varga</v>
      </c>
      <c r="E71" s="86" t="str">
        <f>IF($B71&gt;0,VLOOKUP($B71,Nevezés!$A$2:$J$450,4,FALSE),"")</f>
        <v>Szlovákia</v>
      </c>
      <c r="F71" s="86" t="str">
        <f>IF($B71&gt;0,VLOOKUP($B71,Nevezés!$A$2:$J$450,5,FALSE),"")</f>
        <v>Farnad</v>
      </c>
      <c r="G71" s="86" t="str">
        <f>IF($B71&gt;0,VLOOKUP($B71,Nevezés!$A$2:$J$450,6,FALSE),"")</f>
        <v>Olaszrizling</v>
      </c>
      <c r="H71" s="86">
        <f>IF($B71&gt;0,VLOOKUP($B71,Nevezés!$A$2:$J$450,7,FALSE),"")</f>
        <v>2012</v>
      </c>
      <c r="I71" s="86" t="str">
        <f>IF($B71&gt;0,VLOOKUP($B71,Nevezés!$A$2:$J$450,8,FALSE),"")</f>
        <v>Farnad</v>
      </c>
      <c r="J71" s="86" t="str">
        <f>IF($B71&gt;0,VLOOKUP($B71,Nevezés!$A$2:$J$450,9,FALSE),"")</f>
        <v>száraz</v>
      </c>
      <c r="K71" s="86" t="str">
        <f>IF($B71&gt;0,VLOOKUP($B71,Nevezés!$A$2:$J$450,10,FALSE),"")</f>
        <v>fehér</v>
      </c>
      <c r="L71" s="87">
        <f>Pontozás6X5!B109</f>
        <v>2</v>
      </c>
      <c r="M71" s="87">
        <f>Pontozás6X5!C109</f>
        <v>18</v>
      </c>
      <c r="N71" s="87">
        <f>Pontozás6X5!D109</f>
        <v>17.7</v>
      </c>
      <c r="O71" s="87">
        <f>Pontozás6X5!E109</f>
        <v>18</v>
      </c>
      <c r="P71" s="87">
        <f>Pontozás6X5!F109</f>
        <v>18.4</v>
      </c>
      <c r="Q71" s="87">
        <f>Pontozás6X5!G109</f>
        <v>18.7</v>
      </c>
      <c r="R71" s="89">
        <f t="shared" si="4"/>
        <v>18.16</v>
      </c>
      <c r="S71" s="54" t="str">
        <f t="shared" si="5"/>
        <v>Ezüst</v>
      </c>
      <c r="T71"/>
    </row>
    <row r="72" spans="1:20" s="92" customFormat="1" ht="12.75" customHeight="1">
      <c r="A72" s="84">
        <f t="shared" si="3"/>
        <v>212</v>
      </c>
      <c r="B72" s="84">
        <f>Pontozás6X5!A162</f>
        <v>539</v>
      </c>
      <c r="C72" s="85">
        <f>IF($B72&gt;0,VLOOKUP($B72,Nevezés!$A$2:$J$450,2,FALSE),"")</f>
        <v>71</v>
      </c>
      <c r="D72" s="86" t="str">
        <f>IF($B72&gt;0,VLOOKUP($B72,Nevezés!$A$2:$J$450,3,FALSE),"")</f>
        <v>Sárközi László</v>
      </c>
      <c r="E72" s="86" t="str">
        <f>IF($B72&gt;0,VLOOKUP($B72,Nevezés!$A$2:$J$450,4,FALSE),"")</f>
        <v>Szlovákia</v>
      </c>
      <c r="F72" s="86" t="str">
        <f>IF($B72&gt;0,VLOOKUP($B72,Nevezés!$A$2:$J$450,5,FALSE),"")</f>
        <v>Farnad</v>
      </c>
      <c r="G72" s="86" t="str">
        <f>IF($B72&gt;0,VLOOKUP($B72,Nevezés!$A$2:$J$450,6,FALSE),"")</f>
        <v>Zweigelt</v>
      </c>
      <c r="H72" s="86">
        <f>IF($B72&gt;0,VLOOKUP($B72,Nevezés!$A$2:$J$450,7,FALSE),"")</f>
        <v>2011</v>
      </c>
      <c r="I72" s="86" t="str">
        <f>IF($B72&gt;0,VLOOKUP($B72,Nevezés!$A$2:$J$450,8,FALSE),"")</f>
        <v>Farnad</v>
      </c>
      <c r="J72" s="86" t="str">
        <f>IF($B72&gt;0,VLOOKUP($B72,Nevezés!$A$2:$J$450,9,FALSE),"")</f>
        <v>száraz</v>
      </c>
      <c r="K72" s="86" t="str">
        <f>IF($B72&gt;0,VLOOKUP($B72,Nevezés!$A$2:$J$450,10,FALSE),"")</f>
        <v>vörös</v>
      </c>
      <c r="L72" s="87">
        <f>Pontozás6X5!B162</f>
        <v>3</v>
      </c>
      <c r="M72" s="87">
        <f>Pontozás6X5!C162</f>
        <v>15</v>
      </c>
      <c r="N72" s="87">
        <f>Pontozás6X5!D162</f>
        <v>15</v>
      </c>
      <c r="O72" s="87">
        <f>Pontozás6X5!E162</f>
        <v>15</v>
      </c>
      <c r="P72" s="87">
        <f>Pontozás6X5!F162</f>
        <v>16</v>
      </c>
      <c r="Q72" s="87">
        <f>Pontozás6X5!G162</f>
        <v>15</v>
      </c>
      <c r="R72" s="89">
        <f t="shared" si="4"/>
        <v>15.2</v>
      </c>
      <c r="S72" s="54" t="str">
        <f t="shared" si="5"/>
        <v> </v>
      </c>
      <c r="T72"/>
    </row>
    <row r="73" spans="1:20" s="92" customFormat="1" ht="12.75" customHeight="1">
      <c r="A73" s="84">
        <f t="shared" si="3"/>
        <v>30</v>
      </c>
      <c r="B73" s="84">
        <f>Pontozás6X5!A112</f>
        <v>723</v>
      </c>
      <c r="C73" s="85">
        <f>IF($B73&gt;0,VLOOKUP($B73,Nevezés!$A$2:$J$450,2,FALSE),"")</f>
        <v>72</v>
      </c>
      <c r="D73" s="86" t="str">
        <f>IF($B73&gt;0,VLOOKUP($B73,Nevezés!$A$2:$J$450,3,FALSE),"")</f>
        <v>Vrábel Péter</v>
      </c>
      <c r="E73" s="86" t="str">
        <f>IF($B73&gt;0,VLOOKUP($B73,Nevezés!$A$2:$J$450,4,FALSE),"")</f>
        <v>Szlovákia</v>
      </c>
      <c r="F73" s="86" t="str">
        <f>IF($B73&gt;0,VLOOKUP($B73,Nevezés!$A$2:$J$450,5,FALSE),"")</f>
        <v>Farnad</v>
      </c>
      <c r="G73" s="86" t="str">
        <f>IF($B73&gt;0,VLOOKUP($B73,Nevezés!$A$2:$J$450,6,FALSE),"")</f>
        <v>Chardonnay</v>
      </c>
      <c r="H73" s="86">
        <f>IF($B73&gt;0,VLOOKUP($B73,Nevezés!$A$2:$J$450,7,FALSE),"")</f>
        <v>2012</v>
      </c>
      <c r="I73" s="86" t="str">
        <f>IF($B73&gt;0,VLOOKUP($B73,Nevezés!$A$2:$J$450,8,FALSE),"")</f>
        <v>Farnad</v>
      </c>
      <c r="J73" s="86" t="str">
        <f>IF($B73&gt;0,VLOOKUP($B73,Nevezés!$A$2:$J$450,9,FALSE),"")</f>
        <v>száraz</v>
      </c>
      <c r="K73" s="86" t="str">
        <f>IF($B73&gt;0,VLOOKUP($B73,Nevezés!$A$2:$J$450,10,FALSE),"")</f>
        <v>fehér</v>
      </c>
      <c r="L73" s="87">
        <f>Pontozás6X5!B112</f>
        <v>5</v>
      </c>
      <c r="M73" s="87">
        <f>Pontozás6X5!C112</f>
        <v>18.4</v>
      </c>
      <c r="N73" s="87">
        <f>Pontozás6X5!D112</f>
        <v>18.5</v>
      </c>
      <c r="O73" s="87">
        <f>Pontozás6X5!E112</f>
        <v>18.4</v>
      </c>
      <c r="P73" s="87">
        <f>Pontozás6X5!F112</f>
        <v>18.5</v>
      </c>
      <c r="Q73" s="87">
        <f>Pontozás6X5!G112</f>
        <v>18.2</v>
      </c>
      <c r="R73" s="89">
        <f t="shared" si="4"/>
        <v>18.4</v>
      </c>
      <c r="S73" s="54" t="str">
        <f t="shared" si="5"/>
        <v>Ezüst</v>
      </c>
      <c r="T73"/>
    </row>
    <row r="74" spans="1:20" s="92" customFormat="1" ht="12.75" customHeight="1">
      <c r="A74" s="84">
        <f t="shared" si="3"/>
        <v>67</v>
      </c>
      <c r="B74" s="84">
        <f>Pontozás6X5!A123</f>
        <v>420</v>
      </c>
      <c r="C74" s="85">
        <f>IF($B74&gt;0,VLOOKUP($B74,Nevezés!$A$2:$J$450,2,FALSE),"")</f>
        <v>73</v>
      </c>
      <c r="D74" s="86" t="str">
        <f>IF($B74&gt;0,VLOOKUP($B74,Nevezés!$A$2:$J$450,3,FALSE),"")</f>
        <v>Vrábel Péter</v>
      </c>
      <c r="E74" s="86" t="str">
        <f>IF($B74&gt;0,VLOOKUP($B74,Nevezés!$A$2:$J$450,4,FALSE),"")</f>
        <v>Szlovákia</v>
      </c>
      <c r="F74" s="86" t="str">
        <f>IF($B74&gt;0,VLOOKUP($B74,Nevezés!$A$2:$J$450,5,FALSE),"")</f>
        <v>Farnad</v>
      </c>
      <c r="G74" s="86" t="str">
        <f>IF($B74&gt;0,VLOOKUP($B74,Nevezés!$A$2:$J$450,6,FALSE),"")</f>
        <v>Sauvignon Blanc </v>
      </c>
      <c r="H74" s="86">
        <f>IF($B74&gt;0,VLOOKUP($B74,Nevezés!$A$2:$J$450,7,FALSE),"")</f>
        <v>2012</v>
      </c>
      <c r="I74" s="86" t="str">
        <f>IF($B74&gt;0,VLOOKUP($B74,Nevezés!$A$2:$J$450,8,FALSE),"")</f>
        <v>Farnad</v>
      </c>
      <c r="J74" s="86" t="str">
        <f>IF($B74&gt;0,VLOOKUP($B74,Nevezés!$A$2:$J$450,9,FALSE),"")</f>
        <v>száraz</v>
      </c>
      <c r="K74" s="86" t="str">
        <f>IF($B74&gt;0,VLOOKUP($B74,Nevezés!$A$2:$J$450,10,FALSE),"")</f>
        <v>fehér</v>
      </c>
      <c r="L74" s="87">
        <f>Pontozás6X5!B123</f>
        <v>2</v>
      </c>
      <c r="M74" s="87">
        <f>Pontozás6X5!C123</f>
        <v>17</v>
      </c>
      <c r="N74" s="87">
        <f>Pontozás6X5!D123</f>
        <v>17.5</v>
      </c>
      <c r="O74" s="87">
        <f>Pontozás6X5!E123</f>
        <v>18.5</v>
      </c>
      <c r="P74" s="87">
        <f>Pontozás6X5!F123</f>
        <v>17.8</v>
      </c>
      <c r="Q74" s="87">
        <f>Pontozás6X5!G123</f>
        <v>18.4</v>
      </c>
      <c r="R74" s="89">
        <f t="shared" si="4"/>
        <v>17.839999999999996</v>
      </c>
      <c r="S74" s="54" t="str">
        <f t="shared" si="5"/>
        <v>Ezüst</v>
      </c>
      <c r="T74"/>
    </row>
    <row r="75" spans="1:20" s="92" customFormat="1" ht="12.75" customHeight="1">
      <c r="A75" s="84">
        <f t="shared" si="3"/>
        <v>86</v>
      </c>
      <c r="B75" s="84">
        <f>Pontozás6X5!A231</f>
        <v>437</v>
      </c>
      <c r="C75" s="85">
        <f>IF($B75&gt;0,VLOOKUP($B75,Nevezés!$A$2:$J$450,2,FALSE),"")</f>
        <v>74</v>
      </c>
      <c r="D75" s="86" t="str">
        <f>IF($B75&gt;0,VLOOKUP($B75,Nevezés!$A$2:$J$450,3,FALSE),"")</f>
        <v>Vrábel Péter</v>
      </c>
      <c r="E75" s="86" t="str">
        <f>IF($B75&gt;0,VLOOKUP($B75,Nevezés!$A$2:$J$450,4,FALSE),"")</f>
        <v>Szlovákia</v>
      </c>
      <c r="F75" s="86" t="str">
        <f>IF($B75&gt;0,VLOOKUP($B75,Nevezés!$A$2:$J$450,5,FALSE),"")</f>
        <v>Farnad</v>
      </c>
      <c r="G75" s="86" t="str">
        <f>IF($B75&gt;0,VLOOKUP($B75,Nevezés!$A$2:$J$450,6,FALSE),"")</f>
        <v>Pinot noir</v>
      </c>
      <c r="H75" s="86">
        <f>IF($B75&gt;0,VLOOKUP($B75,Nevezés!$A$2:$J$450,7,FALSE),"")</f>
        <v>2012</v>
      </c>
      <c r="I75" s="86" t="str">
        <f>IF($B75&gt;0,VLOOKUP($B75,Nevezés!$A$2:$J$450,8,FALSE),"")</f>
        <v>Farnad</v>
      </c>
      <c r="J75" s="86" t="str">
        <f>IF($B75&gt;0,VLOOKUP($B75,Nevezés!$A$2:$J$450,9,FALSE),"")</f>
        <v>száraz</v>
      </c>
      <c r="K75" s="86" t="str">
        <f>IF($B75&gt;0,VLOOKUP($B75,Nevezés!$A$2:$J$450,10,FALSE),"")</f>
        <v>vörös</v>
      </c>
      <c r="L75" s="87">
        <f>Pontozás6X5!B231</f>
        <v>2</v>
      </c>
      <c r="M75" s="87">
        <f>Pontozás6X5!C231</f>
        <v>18.7</v>
      </c>
      <c r="N75" s="87">
        <f>Pontozás6X5!D231</f>
        <v>17.5</v>
      </c>
      <c r="O75" s="87">
        <f>Pontozás6X5!E231</f>
        <v>17.1</v>
      </c>
      <c r="P75" s="87">
        <f>Pontozás6X5!F231</f>
        <v>18</v>
      </c>
      <c r="Q75" s="87">
        <f>Pontozás6X5!G231</f>
        <v>16.6</v>
      </c>
      <c r="R75" s="89">
        <f t="shared" si="4"/>
        <v>17.580000000000002</v>
      </c>
      <c r="S75" s="54" t="str">
        <f t="shared" si="5"/>
        <v>Ezüst</v>
      </c>
      <c r="T75"/>
    </row>
    <row r="76" spans="1:20" s="92" customFormat="1" ht="12.75" customHeight="1">
      <c r="A76" s="84">
        <f t="shared" si="3"/>
        <v>197</v>
      </c>
      <c r="B76" s="84">
        <f>Pontozás6X5!A56</f>
        <v>613</v>
      </c>
      <c r="C76" s="85">
        <f>IF($B76&gt;0,VLOOKUP($B76,Nevezés!$A$2:$J$450,2,FALSE),"")</f>
        <v>75</v>
      </c>
      <c r="D76" s="86" t="str">
        <f>IF($B76&gt;0,VLOOKUP($B76,Nevezés!$A$2:$J$450,3,FALSE),"")</f>
        <v>Vrábel Károly</v>
      </c>
      <c r="E76" s="86" t="str">
        <f>IF($B76&gt;0,VLOOKUP($B76,Nevezés!$A$2:$J$450,4,FALSE),"")</f>
        <v>Szlovákia</v>
      </c>
      <c r="F76" s="86" t="str">
        <f>IF($B76&gt;0,VLOOKUP($B76,Nevezés!$A$2:$J$450,5,FALSE),"")</f>
        <v>Farnad</v>
      </c>
      <c r="G76" s="86" t="str">
        <f>IF($B76&gt;0,VLOOKUP($B76,Nevezés!$A$2:$J$450,6,FALSE),"")</f>
        <v>Peszeki Leányka</v>
      </c>
      <c r="H76" s="86">
        <f>IF($B76&gt;0,VLOOKUP($B76,Nevezés!$A$2:$J$450,7,FALSE),"")</f>
        <v>2012</v>
      </c>
      <c r="I76" s="86" t="str">
        <f>IF($B76&gt;0,VLOOKUP($B76,Nevezés!$A$2:$J$450,8,FALSE),"")</f>
        <v>Farnad</v>
      </c>
      <c r="J76" s="86" t="str">
        <f>IF($B76&gt;0,VLOOKUP($B76,Nevezés!$A$2:$J$450,9,FALSE),"")</f>
        <v>száraz</v>
      </c>
      <c r="K76" s="86" t="str">
        <f>IF($B76&gt;0,VLOOKUP($B76,Nevezés!$A$2:$J$450,10,FALSE),"")</f>
        <v>fehér</v>
      </c>
      <c r="L76" s="87">
        <f>Pontozás6X5!B56</f>
        <v>4</v>
      </c>
      <c r="M76" s="87">
        <f>Pontozás6X5!C56</f>
        <v>16</v>
      </c>
      <c r="N76" s="87">
        <f>Pontozás6X5!D56</f>
        <v>17</v>
      </c>
      <c r="O76" s="87">
        <f>Pontozás6X5!E56</f>
        <v>16</v>
      </c>
      <c r="P76" s="87">
        <f>Pontozás6X5!F56</f>
        <v>16.2</v>
      </c>
      <c r="Q76" s="87">
        <f>Pontozás6X5!G56</f>
        <v>13</v>
      </c>
      <c r="R76" s="89">
        <f t="shared" si="4"/>
        <v>15.64</v>
      </c>
      <c r="S76" s="54" t="str">
        <f t="shared" si="5"/>
        <v> </v>
      </c>
      <c r="T76"/>
    </row>
    <row r="77" spans="1:20" s="92" customFormat="1" ht="12.75" customHeight="1">
      <c r="A77" s="84">
        <f t="shared" si="3"/>
        <v>17</v>
      </c>
      <c r="B77" s="84">
        <f>Pontozás6X5!A135</f>
        <v>728</v>
      </c>
      <c r="C77" s="85">
        <f>IF($B77&gt;0,VLOOKUP($B77,Nevezés!$A$2:$J$450,2,FALSE),"")</f>
        <v>76</v>
      </c>
      <c r="D77" s="86" t="str">
        <f>IF($B77&gt;0,VLOOKUP($B77,Nevezés!$A$2:$J$450,3,FALSE),"")</f>
        <v>Sárközi László</v>
      </c>
      <c r="E77" s="86" t="str">
        <f>IF($B77&gt;0,VLOOKUP($B77,Nevezés!$A$2:$J$450,4,FALSE),"")</f>
        <v>Szlovákia</v>
      </c>
      <c r="F77" s="86" t="str">
        <f>IF($B77&gt;0,VLOOKUP($B77,Nevezés!$A$2:$J$450,5,FALSE),"")</f>
        <v>Farnad</v>
      </c>
      <c r="G77" s="86" t="str">
        <f>IF($B77&gt;0,VLOOKUP($B77,Nevezés!$A$2:$J$450,6,FALSE),"")</f>
        <v>Irsai Olivér</v>
      </c>
      <c r="H77" s="86">
        <f>IF($B77&gt;0,VLOOKUP($B77,Nevezés!$A$2:$J$450,7,FALSE),"")</f>
        <v>2012</v>
      </c>
      <c r="I77" s="86" t="str">
        <f>IF($B77&gt;0,VLOOKUP($B77,Nevezés!$A$2:$J$450,8,FALSE),"")</f>
        <v>Farnad</v>
      </c>
      <c r="J77" s="86" t="str">
        <f>IF($B77&gt;0,VLOOKUP($B77,Nevezés!$A$2:$J$450,9,FALSE),"")</f>
        <v>száraz</v>
      </c>
      <c r="K77" s="86" t="str">
        <f>IF($B77&gt;0,VLOOKUP($B77,Nevezés!$A$2:$J$450,10,FALSE),"")</f>
        <v>fehér</v>
      </c>
      <c r="L77" s="87">
        <f>Pontozás6X5!B135</f>
        <v>5</v>
      </c>
      <c r="M77" s="87">
        <f>Pontozás6X5!C135</f>
        <v>18.5</v>
      </c>
      <c r="N77" s="87">
        <f>Pontozás6X5!D135</f>
        <v>19</v>
      </c>
      <c r="O77" s="87">
        <f>Pontozás6X5!E135</f>
        <v>18.7</v>
      </c>
      <c r="P77" s="87">
        <f>Pontozás6X5!F135</f>
        <v>18.6</v>
      </c>
      <c r="Q77" s="87">
        <f>Pontozás6X5!G135</f>
        <v>18.8</v>
      </c>
      <c r="R77" s="89">
        <f t="shared" si="4"/>
        <v>18.720000000000002</v>
      </c>
      <c r="S77" s="54" t="str">
        <f t="shared" si="5"/>
        <v>Arany</v>
      </c>
      <c r="T77"/>
    </row>
    <row r="78" spans="1:20" s="92" customFormat="1" ht="12.75" customHeight="1">
      <c r="A78" s="84">
        <f t="shared" si="3"/>
        <v>35</v>
      </c>
      <c r="B78" s="84">
        <f>Pontozás6X5!A35</f>
        <v>511</v>
      </c>
      <c r="C78" s="85">
        <f>IF($B78&gt;0,VLOOKUP($B78,Nevezés!$A$2:$J$450,2,FALSE),"")</f>
        <v>77</v>
      </c>
      <c r="D78" s="86" t="str">
        <f>IF($B78&gt;0,VLOOKUP($B78,Nevezés!$A$2:$J$450,3,FALSE),"")</f>
        <v>Tibor Varga</v>
      </c>
      <c r="E78" s="86" t="str">
        <f>IF($B78&gt;0,VLOOKUP($B78,Nevezés!$A$2:$J$450,4,FALSE),"")</f>
        <v>Szlovákia</v>
      </c>
      <c r="F78" s="86" t="str">
        <f>IF($B78&gt;0,VLOOKUP($B78,Nevezés!$A$2:$J$450,5,FALSE),"")</f>
        <v>Farnad</v>
      </c>
      <c r="G78" s="86" t="str">
        <f>IF($B78&gt;0,VLOOKUP($B78,Nevezés!$A$2:$J$450,6,FALSE),"")</f>
        <v>Rajnai rizling</v>
      </c>
      <c r="H78" s="86">
        <f>IF($B78&gt;0,VLOOKUP($B78,Nevezés!$A$2:$J$450,7,FALSE),"")</f>
        <v>2012</v>
      </c>
      <c r="I78" s="86" t="str">
        <f>IF($B78&gt;0,VLOOKUP($B78,Nevezés!$A$2:$J$450,8,FALSE),"")</f>
        <v>Farnad</v>
      </c>
      <c r="J78" s="86" t="str">
        <f>IF($B78&gt;0,VLOOKUP($B78,Nevezés!$A$2:$J$450,9,FALSE),"")</f>
        <v>száraz</v>
      </c>
      <c r="K78" s="86" t="str">
        <f>IF($B78&gt;0,VLOOKUP($B78,Nevezés!$A$2:$J$450,10,FALSE),"")</f>
        <v>fehér</v>
      </c>
      <c r="L78" s="87">
        <f>Pontozás6X5!B35</f>
        <v>3</v>
      </c>
      <c r="M78" s="87">
        <f>Pontozás6X5!C35</f>
        <v>18.4</v>
      </c>
      <c r="N78" s="87">
        <f>Pontozás6X5!D35</f>
        <v>18.5</v>
      </c>
      <c r="O78" s="87">
        <f>Pontozás6X5!E35</f>
        <v>18.2</v>
      </c>
      <c r="P78" s="87">
        <f>Pontozás6X5!F35</f>
        <v>18.4</v>
      </c>
      <c r="Q78" s="87">
        <f>Pontozás6X5!G35</f>
        <v>18</v>
      </c>
      <c r="R78" s="89">
        <f t="shared" si="4"/>
        <v>18.3</v>
      </c>
      <c r="S78" s="54" t="str">
        <f t="shared" si="5"/>
        <v>Ezüst</v>
      </c>
      <c r="T78"/>
    </row>
    <row r="79" spans="1:19" ht="12.75">
      <c r="A79" s="84">
        <f t="shared" si="3"/>
        <v>137</v>
      </c>
      <c r="B79" s="84">
        <f>Pontozás6X5!A121</f>
        <v>724</v>
      </c>
      <c r="C79" s="85">
        <f>IF($B79&gt;0,VLOOKUP($B79,Nevezés!$A$2:$J$450,2,FALSE),"")</f>
        <v>78</v>
      </c>
      <c r="D79" s="86" t="str">
        <f>IF($B79&gt;0,VLOOKUP($B79,Nevezés!$A$2:$J$450,3,FALSE),"")</f>
        <v>Tibor Varga</v>
      </c>
      <c r="E79" s="86" t="str">
        <f>IF($B79&gt;0,VLOOKUP($B79,Nevezés!$A$2:$J$450,4,FALSE),"")</f>
        <v>Szlovákia</v>
      </c>
      <c r="F79" s="86" t="str">
        <f>IF($B79&gt;0,VLOOKUP($B79,Nevezés!$A$2:$J$450,5,FALSE),"")</f>
        <v>Farnad</v>
      </c>
      <c r="G79" s="86" t="str">
        <f>IF($B79&gt;0,VLOOKUP($B79,Nevezés!$A$2:$J$450,6,FALSE),"")</f>
        <v>Chardonnay</v>
      </c>
      <c r="H79" s="86">
        <f>IF($B79&gt;0,VLOOKUP($B79,Nevezés!$A$2:$J$450,7,FALSE),"")</f>
        <v>2012</v>
      </c>
      <c r="I79" s="86" t="str">
        <f>IF($B79&gt;0,VLOOKUP($B79,Nevezés!$A$2:$J$450,8,FALSE),"")</f>
        <v>Farnad</v>
      </c>
      <c r="J79" s="86" t="str">
        <f>IF($B79&gt;0,VLOOKUP($B79,Nevezés!$A$2:$J$450,9,FALSE),"")</f>
        <v>száraz</v>
      </c>
      <c r="K79" s="86" t="str">
        <f>IF($B79&gt;0,VLOOKUP($B79,Nevezés!$A$2:$J$450,10,FALSE),"")</f>
        <v>fehér</v>
      </c>
      <c r="L79" s="87">
        <f>Pontozás6X5!B121</f>
        <v>5</v>
      </c>
      <c r="M79" s="87">
        <f>Pontozás6X5!C121</f>
        <v>17.5</v>
      </c>
      <c r="N79" s="87">
        <f>Pontozás6X5!D121</f>
        <v>17.1</v>
      </c>
      <c r="O79" s="87">
        <f>Pontozás6X5!E121</f>
        <v>16.5</v>
      </c>
      <c r="P79" s="87">
        <f>Pontozás6X5!F121</f>
        <v>16.3</v>
      </c>
      <c r="Q79" s="87">
        <f>Pontozás6X5!G121</f>
        <v>17</v>
      </c>
      <c r="R79" s="89">
        <f t="shared" si="4"/>
        <v>16.880000000000003</v>
      </c>
      <c r="S79" s="54" t="str">
        <f t="shared" si="5"/>
        <v>Bronz</v>
      </c>
    </row>
    <row r="80" spans="1:20" s="92" customFormat="1" ht="12.75" customHeight="1">
      <c r="A80" s="84">
        <f t="shared" si="3"/>
        <v>78</v>
      </c>
      <c r="B80" s="84">
        <f>Pontozás6X5!A141</f>
        <v>532</v>
      </c>
      <c r="C80" s="85">
        <f>IF($B80&gt;0,VLOOKUP($B80,Nevezés!$A$2:$J$450,2,FALSE),"")</f>
        <v>79</v>
      </c>
      <c r="D80" s="86" t="str">
        <f>IF($B80&gt;0,VLOOKUP($B80,Nevezés!$A$2:$J$450,3,FALSE),"")</f>
        <v>Streda Károly</v>
      </c>
      <c r="E80" s="86" t="str">
        <f>IF($B80&gt;0,VLOOKUP($B80,Nevezés!$A$2:$J$450,4,FALSE),"")</f>
        <v>Szlovákia</v>
      </c>
      <c r="F80" s="86" t="str">
        <f>IF($B80&gt;0,VLOOKUP($B80,Nevezés!$A$2:$J$450,5,FALSE),"")</f>
        <v>Farnad</v>
      </c>
      <c r="G80" s="86" t="str">
        <f>IF($B80&gt;0,VLOOKUP($B80,Nevezés!$A$2:$J$450,6,FALSE),"")</f>
        <v>Dunaj rose</v>
      </c>
      <c r="H80" s="86">
        <f>IF($B80&gt;0,VLOOKUP($B80,Nevezés!$A$2:$J$450,7,FALSE),"")</f>
        <v>2012</v>
      </c>
      <c r="I80" s="86" t="str">
        <f>IF($B80&gt;0,VLOOKUP($B80,Nevezés!$A$2:$J$450,8,FALSE),"")</f>
        <v>Farnad</v>
      </c>
      <c r="J80" s="86" t="str">
        <f>IF($B80&gt;0,VLOOKUP($B80,Nevezés!$A$2:$J$450,9,FALSE),"")</f>
        <v>száraz</v>
      </c>
      <c r="K80" s="86" t="str">
        <f>IF($B80&gt;0,VLOOKUP($B80,Nevezés!$A$2:$J$450,10,FALSE),"")</f>
        <v>rose</v>
      </c>
      <c r="L80" s="87">
        <f>Pontozás6X5!B141</f>
        <v>3</v>
      </c>
      <c r="M80" s="87">
        <f>Pontozás6X5!C141</f>
        <v>17.5</v>
      </c>
      <c r="N80" s="87">
        <f>Pontozás6X5!D141</f>
        <v>18</v>
      </c>
      <c r="O80" s="87">
        <f>Pontozás6X5!E141</f>
        <v>18.5</v>
      </c>
      <c r="P80" s="87">
        <f>Pontozás6X5!F141</f>
        <v>17</v>
      </c>
      <c r="Q80" s="87">
        <f>Pontozás6X5!G141</f>
        <v>17.6</v>
      </c>
      <c r="R80" s="89">
        <f t="shared" si="4"/>
        <v>17.72</v>
      </c>
      <c r="S80" s="54" t="str">
        <f t="shared" si="5"/>
        <v>Ezüst</v>
      </c>
      <c r="T80"/>
    </row>
    <row r="81" spans="1:20" s="92" customFormat="1" ht="12.75" customHeight="1">
      <c r="A81" s="84">
        <f t="shared" si="3"/>
        <v>116</v>
      </c>
      <c r="B81" s="84">
        <f>Pontozás6X5!A196</f>
        <v>739</v>
      </c>
      <c r="C81" s="85">
        <f>IF($B81&gt;0,VLOOKUP($B81,Nevezés!$A$2:$J$450,2,FALSE),"")</f>
        <v>80</v>
      </c>
      <c r="D81" s="86" t="str">
        <f>IF($B81&gt;0,VLOOKUP($B81,Nevezés!$A$2:$J$450,3,FALSE),"")</f>
        <v>Streda Károly</v>
      </c>
      <c r="E81" s="86" t="str">
        <f>IF($B81&gt;0,VLOOKUP($B81,Nevezés!$A$2:$J$450,4,FALSE),"")</f>
        <v>Szlovákia</v>
      </c>
      <c r="F81" s="86" t="str">
        <f>IF($B81&gt;0,VLOOKUP($B81,Nevezés!$A$2:$J$450,5,FALSE),"")</f>
        <v>Farnad</v>
      </c>
      <c r="G81" s="86" t="str">
        <f>IF($B81&gt;0,VLOOKUP($B81,Nevezés!$A$2:$J$450,6,FALSE),"")</f>
        <v>Dunaj </v>
      </c>
      <c r="H81" s="86">
        <f>IF($B81&gt;0,VLOOKUP($B81,Nevezés!$A$2:$J$450,7,FALSE),"")</f>
        <v>2012</v>
      </c>
      <c r="I81" s="86" t="str">
        <f>IF($B81&gt;0,VLOOKUP($B81,Nevezés!$A$2:$J$450,8,FALSE),"")</f>
        <v>Farnad</v>
      </c>
      <c r="J81" s="86" t="str">
        <f>IF($B81&gt;0,VLOOKUP($B81,Nevezés!$A$2:$J$450,9,FALSE),"")</f>
        <v>száraz</v>
      </c>
      <c r="K81" s="86" t="str">
        <f>IF($B81&gt;0,VLOOKUP($B81,Nevezés!$A$2:$J$450,10,FALSE),"")</f>
        <v>vörös</v>
      </c>
      <c r="L81" s="87">
        <f>Pontozás6X5!B196</f>
        <v>5</v>
      </c>
      <c r="M81" s="87">
        <f>Pontozás6X5!C196</f>
        <v>16.7</v>
      </c>
      <c r="N81" s="87">
        <f>Pontozás6X5!D196</f>
        <v>17</v>
      </c>
      <c r="O81" s="87">
        <f>Pontozás6X5!E196</f>
        <v>17</v>
      </c>
      <c r="P81" s="87">
        <f>Pontozás6X5!F196</f>
        <v>17.3</v>
      </c>
      <c r="Q81" s="87">
        <f>Pontozás6X5!G196</f>
        <v>17.5</v>
      </c>
      <c r="R81" s="89">
        <f t="shared" si="4"/>
        <v>17.1</v>
      </c>
      <c r="S81" s="54" t="str">
        <f t="shared" si="5"/>
        <v>Bronz</v>
      </c>
      <c r="T81"/>
    </row>
    <row r="82" spans="1:20" s="92" customFormat="1" ht="12.75" customHeight="1">
      <c r="A82" s="84">
        <f t="shared" si="3"/>
        <v>18</v>
      </c>
      <c r="B82" s="84">
        <f>Pontozás6X5!A14</f>
        <v>403</v>
      </c>
      <c r="C82" s="85">
        <f>IF($B82&gt;0,VLOOKUP($B82,Nevezés!$A$2:$J$450,2,FALSE),"")</f>
        <v>81</v>
      </c>
      <c r="D82" s="86" t="str">
        <f>IF($B82&gt;0,VLOOKUP($B82,Nevezés!$A$2:$J$450,3,FALSE),"")</f>
        <v>Streda Károly</v>
      </c>
      <c r="E82" s="86" t="str">
        <f>IF($B82&gt;0,VLOOKUP($B82,Nevezés!$A$2:$J$450,4,FALSE),"")</f>
        <v>Szlovákia</v>
      </c>
      <c r="F82" s="86" t="str">
        <f>IF($B82&gt;0,VLOOKUP($B82,Nevezés!$A$2:$J$450,5,FALSE),"")</f>
        <v>Farnad</v>
      </c>
      <c r="G82" s="86" t="str">
        <f>IF($B82&gt;0,VLOOKUP($B82,Nevezés!$A$2:$J$450,6,FALSE),"")</f>
        <v>Szürkebarát Peszeki leányka</v>
      </c>
      <c r="H82" s="86">
        <f>IF($B82&gt;0,VLOOKUP($B82,Nevezés!$A$2:$J$450,7,FALSE),"")</f>
        <v>2012</v>
      </c>
      <c r="I82" s="86" t="str">
        <f>IF($B82&gt;0,VLOOKUP($B82,Nevezés!$A$2:$J$450,8,FALSE),"")</f>
        <v>Farnad</v>
      </c>
      <c r="J82" s="86" t="str">
        <f>IF($B82&gt;0,VLOOKUP($B82,Nevezés!$A$2:$J$450,9,FALSE),"")</f>
        <v>száraz</v>
      </c>
      <c r="K82" s="86" t="str">
        <f>IF($B82&gt;0,VLOOKUP($B82,Nevezés!$A$2:$J$450,10,FALSE),"")</f>
        <v>fehér cuvée</v>
      </c>
      <c r="L82" s="87">
        <f>Pontozás6X5!B14</f>
        <v>2</v>
      </c>
      <c r="M82" s="87">
        <f>Pontozás6X5!C14</f>
        <v>18.7</v>
      </c>
      <c r="N82" s="87">
        <f>Pontozás6X5!D14</f>
        <v>18.7</v>
      </c>
      <c r="O82" s="87">
        <f>Pontozás6X5!E14</f>
        <v>18.8</v>
      </c>
      <c r="P82" s="87">
        <f>Pontozás6X5!F14</f>
        <v>18.7</v>
      </c>
      <c r="Q82" s="87">
        <f>Pontozás6X5!G14</f>
        <v>18.6</v>
      </c>
      <c r="R82" s="89">
        <f t="shared" si="4"/>
        <v>18.7</v>
      </c>
      <c r="S82" s="54" t="str">
        <f t="shared" si="5"/>
        <v>Arany</v>
      </c>
      <c r="T82"/>
    </row>
    <row r="83" spans="1:20" s="92" customFormat="1" ht="12.75" customHeight="1">
      <c r="A83" s="84">
        <f t="shared" si="3"/>
        <v>201</v>
      </c>
      <c r="B83" s="84">
        <f>Pontozás6X5!A104</f>
        <v>721</v>
      </c>
      <c r="C83" s="85">
        <f>IF($B83&gt;0,VLOOKUP($B83,Nevezés!$A$2:$J$450,2,FALSE),"")</f>
        <v>82</v>
      </c>
      <c r="D83" s="86" t="str">
        <f>IF($B83&gt;0,VLOOKUP($B83,Nevezés!$A$2:$J$450,3,FALSE),"")</f>
        <v>Streda Károly</v>
      </c>
      <c r="E83" s="86" t="str">
        <f>IF($B83&gt;0,VLOOKUP($B83,Nevezés!$A$2:$J$450,4,FALSE),"")</f>
        <v>Szlovákia</v>
      </c>
      <c r="F83" s="86" t="str">
        <f>IF($B83&gt;0,VLOOKUP($B83,Nevezés!$A$2:$J$450,5,FALSE),"")</f>
        <v>Farnad</v>
      </c>
      <c r="G83" s="86" t="str">
        <f>IF($B83&gt;0,VLOOKUP($B83,Nevezés!$A$2:$J$450,6,FALSE),"")</f>
        <v>Chardonnay</v>
      </c>
      <c r="H83" s="86">
        <f>IF($B83&gt;0,VLOOKUP($B83,Nevezés!$A$2:$J$450,7,FALSE),"")</f>
        <v>2012</v>
      </c>
      <c r="I83" s="86" t="str">
        <f>IF($B83&gt;0,VLOOKUP($B83,Nevezés!$A$2:$J$450,8,FALSE),"")</f>
        <v>Farnad</v>
      </c>
      <c r="J83" s="86" t="str">
        <f>IF($B83&gt;0,VLOOKUP($B83,Nevezés!$A$2:$J$450,9,FALSE),"")</f>
        <v>száraz</v>
      </c>
      <c r="K83" s="86" t="str">
        <f>IF($B83&gt;0,VLOOKUP($B83,Nevezés!$A$2:$J$450,10,FALSE),"")</f>
        <v>fehér</v>
      </c>
      <c r="L83" s="87">
        <f>Pontozás6X5!B104</f>
        <v>5</v>
      </c>
      <c r="M83" s="87">
        <f>Pontozás6X5!C104</f>
        <v>15.9</v>
      </c>
      <c r="N83" s="87">
        <f>Pontozás6X5!D104</f>
        <v>15.5</v>
      </c>
      <c r="O83" s="87">
        <f>Pontozás6X5!E104</f>
        <v>16.4</v>
      </c>
      <c r="P83" s="87">
        <f>Pontozás6X5!F104</f>
        <v>15</v>
      </c>
      <c r="Q83" s="87">
        <f>Pontozás6X5!G104</f>
        <v>15</v>
      </c>
      <c r="R83" s="89">
        <f t="shared" si="4"/>
        <v>15.559999999999999</v>
      </c>
      <c r="S83" s="54" t="str">
        <f t="shared" si="5"/>
        <v> </v>
      </c>
      <c r="T83"/>
    </row>
    <row r="84" spans="1:20" s="92" customFormat="1" ht="12.75" customHeight="1">
      <c r="A84" s="84">
        <f t="shared" si="3"/>
        <v>13</v>
      </c>
      <c r="B84" s="84">
        <f>Pontozás6X5!A224</f>
        <v>434</v>
      </c>
      <c r="C84" s="85">
        <f>IF($B84&gt;0,VLOOKUP($B84,Nevezés!$A$2:$J$450,2,FALSE),"")</f>
        <v>83</v>
      </c>
      <c r="D84" s="86" t="str">
        <f>IF($B84&gt;0,VLOOKUP($B84,Nevezés!$A$2:$J$450,3,FALSE),"")</f>
        <v>Németh Sándor</v>
      </c>
      <c r="E84" s="86" t="str">
        <f>IF($B84&gt;0,VLOOKUP($B84,Nevezés!$A$2:$J$450,4,FALSE),"")</f>
        <v>Szlovákia</v>
      </c>
      <c r="F84" s="86" t="str">
        <f>IF($B84&gt;0,VLOOKUP($B84,Nevezés!$A$2:$J$450,5,FALSE),"")</f>
        <v>Nagyölved</v>
      </c>
      <c r="G84" s="86" t="str">
        <f>IF($B84&gt;0,VLOOKUP($B84,Nevezés!$A$2:$J$450,6,FALSE),"")</f>
        <v>Szentlőrinci</v>
      </c>
      <c r="H84" s="86">
        <f>IF($B84&gt;0,VLOOKUP($B84,Nevezés!$A$2:$J$450,7,FALSE),"")</f>
        <v>2012</v>
      </c>
      <c r="I84" s="86" t="str">
        <f>IF($B84&gt;0,VLOOKUP($B84,Nevezés!$A$2:$J$450,8,FALSE),"")</f>
        <v>Nagyölved</v>
      </c>
      <c r="J84" s="86" t="str">
        <f>IF($B84&gt;0,VLOOKUP($B84,Nevezés!$A$2:$J$450,9,FALSE),"")</f>
        <v>száraz</v>
      </c>
      <c r="K84" s="86" t="str">
        <f>IF($B84&gt;0,VLOOKUP($B84,Nevezés!$A$2:$J$450,10,FALSE),"")</f>
        <v>vörös</v>
      </c>
      <c r="L84" s="87">
        <f>Pontozás6X5!B224</f>
        <v>2</v>
      </c>
      <c r="M84" s="87">
        <f>Pontozás6X5!C224</f>
        <v>18.9</v>
      </c>
      <c r="N84" s="87">
        <f>Pontozás6X5!D224</f>
        <v>18.3</v>
      </c>
      <c r="O84" s="87">
        <f>Pontozás6X5!E224</f>
        <v>19.5</v>
      </c>
      <c r="P84" s="87">
        <f>Pontozás6X5!F224</f>
        <v>18.6</v>
      </c>
      <c r="Q84" s="87">
        <f>Pontozás6X5!G224</f>
        <v>19</v>
      </c>
      <c r="R84" s="89">
        <f t="shared" si="4"/>
        <v>18.860000000000003</v>
      </c>
      <c r="S84" s="54" t="str">
        <f t="shared" si="5"/>
        <v>Arany</v>
      </c>
      <c r="T84"/>
    </row>
    <row r="85" spans="1:20" s="92" customFormat="1" ht="12.75" customHeight="1">
      <c r="A85" s="84">
        <f t="shared" si="3"/>
        <v>91</v>
      </c>
      <c r="B85" s="84">
        <f>Pontozás6X5!A79</f>
        <v>316</v>
      </c>
      <c r="C85" s="85">
        <f>IF($B85&gt;0,VLOOKUP($B85,Nevezés!$A$2:$J$450,2,FALSE),"")</f>
        <v>84</v>
      </c>
      <c r="D85" s="86" t="str">
        <f>IF($B85&gt;0,VLOOKUP($B85,Nevezés!$A$2:$J$450,3,FALSE),"")</f>
        <v>Németh Sándor</v>
      </c>
      <c r="E85" s="86" t="str">
        <f>IF($B85&gt;0,VLOOKUP($B85,Nevezés!$A$2:$J$450,4,FALSE),"")</f>
        <v>Szlovákia</v>
      </c>
      <c r="F85" s="86" t="str">
        <f>IF($B85&gt;0,VLOOKUP($B85,Nevezés!$A$2:$J$450,5,FALSE),"")</f>
        <v>Nagyölved</v>
      </c>
      <c r="G85" s="86" t="str">
        <f>IF($B85&gt;0,VLOOKUP($B85,Nevezés!$A$2:$J$450,6,FALSE),"")</f>
        <v>Zöldvelteléni</v>
      </c>
      <c r="H85" s="86">
        <f>IF($B85&gt;0,VLOOKUP($B85,Nevezés!$A$2:$J$450,7,FALSE),"")</f>
        <v>2011</v>
      </c>
      <c r="I85" s="86" t="str">
        <f>IF($B85&gt;0,VLOOKUP($B85,Nevezés!$A$2:$J$450,8,FALSE),"")</f>
        <v>Nagyölved</v>
      </c>
      <c r="J85" s="86" t="str">
        <f>IF($B85&gt;0,VLOOKUP($B85,Nevezés!$A$2:$J$450,9,FALSE),"")</f>
        <v>száraz</v>
      </c>
      <c r="K85" s="86" t="str">
        <f>IF($B85&gt;0,VLOOKUP($B85,Nevezés!$A$2:$J$450,10,FALSE),"")</f>
        <v>fehér</v>
      </c>
      <c r="L85" s="87">
        <f>Pontozás6X5!B79</f>
        <v>1</v>
      </c>
      <c r="M85" s="87">
        <f>Pontozás6X5!C79</f>
        <v>17.3</v>
      </c>
      <c r="N85" s="87">
        <f>Pontozás6X5!D79</f>
        <v>16.7</v>
      </c>
      <c r="O85" s="87">
        <f>Pontozás6X5!E79</f>
        <v>17</v>
      </c>
      <c r="P85" s="87">
        <f>Pontozás6X5!F79</f>
        <v>18.5</v>
      </c>
      <c r="Q85" s="87">
        <f>Pontozás6X5!G79</f>
        <v>18</v>
      </c>
      <c r="R85" s="89">
        <f t="shared" si="4"/>
        <v>17.5</v>
      </c>
      <c r="S85" s="54" t="str">
        <f t="shared" si="5"/>
        <v>Bronz</v>
      </c>
      <c r="T85"/>
    </row>
    <row r="86" spans="1:20" s="92" customFormat="1" ht="12.75" customHeight="1">
      <c r="A86" s="84">
        <f t="shared" si="3"/>
        <v>53</v>
      </c>
      <c r="B86" s="84">
        <f>Pontozás6X5!A64</f>
        <v>712</v>
      </c>
      <c r="C86" s="85">
        <f>IF($B86&gt;0,VLOOKUP($B86,Nevezés!$A$2:$J$450,2,FALSE),"")</f>
        <v>85</v>
      </c>
      <c r="D86" s="86" t="str">
        <f>IF($B86&gt;0,VLOOKUP($B86,Nevezés!$A$2:$J$450,3,FALSE),"")</f>
        <v>Németh Sándor</v>
      </c>
      <c r="E86" s="86" t="str">
        <f>IF($B86&gt;0,VLOOKUP($B86,Nevezés!$A$2:$J$450,4,FALSE),"")</f>
        <v>Szlovákia</v>
      </c>
      <c r="F86" s="86" t="str">
        <f>IF($B86&gt;0,VLOOKUP($B86,Nevezés!$A$2:$J$450,5,FALSE),"")</f>
        <v>Nagyölved</v>
      </c>
      <c r="G86" s="86" t="str">
        <f>IF($B86&gt;0,VLOOKUP($B86,Nevezés!$A$2:$J$450,6,FALSE),"")</f>
        <v>Olaszrizling</v>
      </c>
      <c r="H86" s="86">
        <f>IF($B86&gt;0,VLOOKUP($B86,Nevezés!$A$2:$J$450,7,FALSE),"")</f>
        <v>2011</v>
      </c>
      <c r="I86" s="86" t="str">
        <f>IF($B86&gt;0,VLOOKUP($B86,Nevezés!$A$2:$J$450,8,FALSE),"")</f>
        <v>Nagyölved</v>
      </c>
      <c r="J86" s="86" t="str">
        <f>IF($B86&gt;0,VLOOKUP($B86,Nevezés!$A$2:$J$450,9,FALSE),"")</f>
        <v>száraz</v>
      </c>
      <c r="K86" s="86" t="str">
        <f>IF($B86&gt;0,VLOOKUP($B86,Nevezés!$A$2:$J$450,10,FALSE),"")</f>
        <v>fehér</v>
      </c>
      <c r="L86" s="87">
        <f>Pontozás6X5!B64</f>
        <v>5</v>
      </c>
      <c r="M86" s="87">
        <f>Pontozás6X5!C64</f>
        <v>17.5</v>
      </c>
      <c r="N86" s="87">
        <f>Pontozás6X5!D64</f>
        <v>18</v>
      </c>
      <c r="O86" s="87">
        <f>Pontozás6X5!E64</f>
        <v>18.5</v>
      </c>
      <c r="P86" s="87">
        <f>Pontozás6X5!F64</f>
        <v>17.7</v>
      </c>
      <c r="Q86" s="87">
        <f>Pontozás6X5!G64</f>
        <v>18.3</v>
      </c>
      <c r="R86" s="89">
        <f t="shared" si="4"/>
        <v>18</v>
      </c>
      <c r="S86" s="54" t="str">
        <f t="shared" si="5"/>
        <v>Ezüst</v>
      </c>
      <c r="T86"/>
    </row>
    <row r="87" spans="1:20" s="92" customFormat="1" ht="12.75" customHeight="1">
      <c r="A87" s="84">
        <f t="shared" si="3"/>
        <v>5</v>
      </c>
      <c r="B87" s="84">
        <f>Pontozás6X5!A227</f>
        <v>435</v>
      </c>
      <c r="C87" s="85">
        <f>IF($B87&gt;0,VLOOKUP($B87,Nevezés!$A$2:$J$450,2,FALSE),"")</f>
        <v>86</v>
      </c>
      <c r="D87" s="86" t="str">
        <f>IF($B87&gt;0,VLOOKUP($B87,Nevezés!$A$2:$J$450,3,FALSE),"")</f>
        <v>Molnár Gyula</v>
      </c>
      <c r="E87" s="86" t="str">
        <f>IF($B87&gt;0,VLOOKUP($B87,Nevezés!$A$2:$J$450,4,FALSE),"")</f>
        <v>Szlovákia</v>
      </c>
      <c r="F87" s="86" t="str">
        <f>IF($B87&gt;0,VLOOKUP($B87,Nevezés!$A$2:$J$450,5,FALSE),"")</f>
        <v>Nagyölved</v>
      </c>
      <c r="G87" s="86" t="str">
        <f>IF($B87&gt;0,VLOOKUP($B87,Nevezés!$A$2:$J$450,6,FALSE),"")</f>
        <v>André</v>
      </c>
      <c r="H87" s="86">
        <f>IF($B87&gt;0,VLOOKUP($B87,Nevezés!$A$2:$J$450,7,FALSE),"")</f>
        <v>2012</v>
      </c>
      <c r="I87" s="86" t="str">
        <f>IF($B87&gt;0,VLOOKUP($B87,Nevezés!$A$2:$J$450,8,FALSE),"")</f>
        <v>Nagyölved</v>
      </c>
      <c r="J87" s="86" t="str">
        <f>IF($B87&gt;0,VLOOKUP($B87,Nevezés!$A$2:$J$450,9,FALSE),"")</f>
        <v>száraz</v>
      </c>
      <c r="K87" s="86" t="str">
        <f>IF($B87&gt;0,VLOOKUP($B87,Nevezés!$A$2:$J$450,10,FALSE),"")</f>
        <v>vörös</v>
      </c>
      <c r="L87" s="87">
        <f>Pontozás6X5!B227</f>
        <v>2</v>
      </c>
      <c r="M87" s="87">
        <f>Pontozás6X5!C227</f>
        <v>18.7</v>
      </c>
      <c r="N87" s="87">
        <f>Pontozás6X5!D227</f>
        <v>18.7</v>
      </c>
      <c r="O87" s="87">
        <f>Pontozás6X5!E227</f>
        <v>19.3</v>
      </c>
      <c r="P87" s="87">
        <f>Pontozás6X5!F227</f>
        <v>19.7</v>
      </c>
      <c r="Q87" s="87">
        <f>Pontozás6X5!G227</f>
        <v>19.5</v>
      </c>
      <c r="R87" s="89">
        <f t="shared" si="4"/>
        <v>19.18</v>
      </c>
      <c r="S87" s="54" t="str">
        <f t="shared" si="5"/>
        <v>Arany</v>
      </c>
      <c r="T87"/>
    </row>
    <row r="88" spans="1:20" s="92" customFormat="1" ht="12.75" customHeight="1">
      <c r="A88" s="84">
        <f t="shared" si="3"/>
        <v>183</v>
      </c>
      <c r="B88" s="84">
        <f>Pontozás6X5!A155</f>
        <v>331</v>
      </c>
      <c r="C88" s="85">
        <f>IF($B88&gt;0,VLOOKUP($B88,Nevezés!$A$2:$J$450,2,FALSE),"")</f>
        <v>87</v>
      </c>
      <c r="D88" s="86" t="str">
        <f>IF($B88&gt;0,VLOOKUP($B88,Nevezés!$A$2:$J$450,3,FALSE),"")</f>
        <v>Czuth János</v>
      </c>
      <c r="E88" s="86" t="str">
        <f>IF($B88&gt;0,VLOOKUP($B88,Nevezés!$A$2:$J$450,4,FALSE),"")</f>
        <v>M.o.</v>
      </c>
      <c r="F88" s="86" t="str">
        <f>IF($B88&gt;0,VLOOKUP($B88,Nevezés!$A$2:$J$450,5,FALSE),"")</f>
        <v>Tokod</v>
      </c>
      <c r="G88" s="86" t="str">
        <f>IF($B88&gt;0,VLOOKUP($B88,Nevezés!$A$2:$J$450,6,FALSE),"")</f>
        <v>Vegyes vörös</v>
      </c>
      <c r="H88" s="86">
        <f>IF($B88&gt;0,VLOOKUP($B88,Nevezés!$A$2:$J$450,7,FALSE),"")</f>
        <v>2012</v>
      </c>
      <c r="I88" s="86" t="str">
        <f>IF($B88&gt;0,VLOOKUP($B88,Nevezés!$A$2:$J$450,8,FALSE),"")</f>
        <v>Tokod</v>
      </c>
      <c r="J88" s="86" t="str">
        <f>IF($B88&gt;0,VLOOKUP($B88,Nevezés!$A$2:$J$450,9,FALSE),"")</f>
        <v>száraz</v>
      </c>
      <c r="K88" s="86" t="str">
        <f>IF($B88&gt;0,VLOOKUP($B88,Nevezés!$A$2:$J$450,10,FALSE),"")</f>
        <v>rose</v>
      </c>
      <c r="L88" s="87">
        <f>Pontozás6X5!B155</f>
        <v>1</v>
      </c>
      <c r="M88" s="87">
        <f>Pontozás6X5!C155</f>
        <v>15.5</v>
      </c>
      <c r="N88" s="87">
        <f>Pontozás6X5!D155</f>
        <v>16.1</v>
      </c>
      <c r="O88" s="87">
        <f>Pontozás6X5!E155</f>
        <v>16.6</v>
      </c>
      <c r="P88" s="87">
        <f>Pontozás6X5!F155</f>
        <v>16.1</v>
      </c>
      <c r="Q88" s="87">
        <f>Pontozás6X5!G155</f>
        <v>16.3</v>
      </c>
      <c r="R88" s="89">
        <f t="shared" si="4"/>
        <v>16.12</v>
      </c>
      <c r="S88" s="54" t="str">
        <f t="shared" si="5"/>
        <v>Oklevél</v>
      </c>
      <c r="T88"/>
    </row>
    <row r="89" spans="1:20" s="92" customFormat="1" ht="12.75" customHeight="1">
      <c r="A89" s="84">
        <f t="shared" si="3"/>
        <v>41</v>
      </c>
      <c r="B89" s="84">
        <f>Pontozás6X5!A111</f>
        <v>720</v>
      </c>
      <c r="C89" s="85">
        <f>IF($B89&gt;0,VLOOKUP($B89,Nevezés!$A$2:$J$450,2,FALSE),"")</f>
        <v>88</v>
      </c>
      <c r="D89" s="86" t="str">
        <f>IF($B89&gt;0,VLOOKUP($B89,Nevezés!$A$2:$J$450,3,FALSE),"")</f>
        <v>Czuth János</v>
      </c>
      <c r="E89" s="86" t="str">
        <f>IF($B89&gt;0,VLOOKUP($B89,Nevezés!$A$2:$J$450,4,FALSE),"")</f>
        <v>M.o.</v>
      </c>
      <c r="F89" s="86" t="str">
        <f>IF($B89&gt;0,VLOOKUP($B89,Nevezés!$A$2:$J$450,5,FALSE),"")</f>
        <v>Tokod</v>
      </c>
      <c r="G89" s="86" t="str">
        <f>IF($B89&gt;0,VLOOKUP($B89,Nevezés!$A$2:$J$450,6,FALSE),"")</f>
        <v>Chardonnay</v>
      </c>
      <c r="H89" s="86">
        <f>IF($B89&gt;0,VLOOKUP($B89,Nevezés!$A$2:$J$450,7,FALSE),"")</f>
        <v>2012</v>
      </c>
      <c r="I89" s="86" t="str">
        <f>IF($B89&gt;0,VLOOKUP($B89,Nevezés!$A$2:$J$450,8,FALSE),"")</f>
        <v>Tokod</v>
      </c>
      <c r="J89" s="86" t="str">
        <f>IF($B89&gt;0,VLOOKUP($B89,Nevezés!$A$2:$J$450,9,FALSE),"")</f>
        <v>száraz</v>
      </c>
      <c r="K89" s="86" t="str">
        <f>IF($B89&gt;0,VLOOKUP($B89,Nevezés!$A$2:$J$450,10,FALSE),"")</f>
        <v>fehér</v>
      </c>
      <c r="L89" s="87">
        <f>Pontozás6X5!B111</f>
        <v>35</v>
      </c>
      <c r="M89" s="87">
        <f>Pontozás6X5!C111</f>
        <v>18.6</v>
      </c>
      <c r="N89" s="87">
        <f>Pontozás6X5!D111</f>
        <v>18.6</v>
      </c>
      <c r="O89" s="87">
        <f>Pontozás6X5!E111</f>
        <v>18.3</v>
      </c>
      <c r="P89" s="87">
        <f>Pontozás6X5!F111</f>
        <v>17.7</v>
      </c>
      <c r="Q89" s="87">
        <f>Pontozás6X5!G111</f>
        <v>18</v>
      </c>
      <c r="R89" s="89">
        <f t="shared" si="4"/>
        <v>18.240000000000002</v>
      </c>
      <c r="S89" s="54" t="str">
        <f t="shared" si="5"/>
        <v>Ezüst</v>
      </c>
      <c r="T89"/>
    </row>
    <row r="90" spans="1:20" s="92" customFormat="1" ht="12.75" customHeight="1">
      <c r="A90" s="84">
        <f t="shared" si="3"/>
        <v>165</v>
      </c>
      <c r="B90" s="84">
        <f>Pontozás6X5!A183</f>
        <v>737</v>
      </c>
      <c r="C90" s="85">
        <f>IF($B90&gt;0,VLOOKUP($B90,Nevezés!$A$2:$J$450,2,FALSE),"")</f>
        <v>89</v>
      </c>
      <c r="D90" s="86" t="str">
        <f>IF($B90&gt;0,VLOOKUP($B90,Nevezés!$A$2:$J$450,3,FALSE),"")</f>
        <v>ifj. Czuth János</v>
      </c>
      <c r="E90" s="86" t="str">
        <f>IF($B90&gt;0,VLOOKUP($B90,Nevezés!$A$2:$J$450,4,FALSE),"")</f>
        <v>M.o.</v>
      </c>
      <c r="F90" s="86" t="str">
        <f>IF($B90&gt;0,VLOOKUP($B90,Nevezés!$A$2:$J$450,5,FALSE),"")</f>
        <v>Tokod</v>
      </c>
      <c r="G90" s="86" t="str">
        <f>IF($B90&gt;0,VLOOKUP($B90,Nevezés!$A$2:$J$450,6,FALSE),"")</f>
        <v>Vegyes vörös</v>
      </c>
      <c r="H90" s="86">
        <f>IF($B90&gt;0,VLOOKUP($B90,Nevezés!$A$2:$J$450,7,FALSE),"")</f>
        <v>2012</v>
      </c>
      <c r="I90" s="86" t="str">
        <f>IF($B90&gt;0,VLOOKUP($B90,Nevezés!$A$2:$J$450,8,FALSE),"")</f>
        <v>Tokod</v>
      </c>
      <c r="J90" s="86" t="str">
        <f>IF($B90&gt;0,VLOOKUP($B90,Nevezés!$A$2:$J$450,9,FALSE),"")</f>
        <v>száraz</v>
      </c>
      <c r="K90" s="86" t="str">
        <f>IF($B90&gt;0,VLOOKUP($B90,Nevezés!$A$2:$J$450,10,FALSE),"")</f>
        <v>vörös</v>
      </c>
      <c r="L90" s="87">
        <f>Pontozás6X5!B183</f>
        <v>5</v>
      </c>
      <c r="M90" s="87">
        <f>Pontozás6X5!C183</f>
        <v>16.5</v>
      </c>
      <c r="N90" s="87">
        <f>Pontozás6X5!D183</f>
        <v>16.5</v>
      </c>
      <c r="O90" s="87">
        <f>Pontozás6X5!E183</f>
        <v>17</v>
      </c>
      <c r="P90" s="87">
        <f>Pontozás6X5!F183</f>
        <v>16.8</v>
      </c>
      <c r="Q90" s="87">
        <f>Pontozás6X5!G183</f>
        <v>15.5</v>
      </c>
      <c r="R90" s="89">
        <f t="shared" si="4"/>
        <v>16.46</v>
      </c>
      <c r="S90" s="54" t="str">
        <f t="shared" si="5"/>
        <v>Oklevél</v>
      </c>
      <c r="T90"/>
    </row>
    <row r="91" spans="1:20" s="92" customFormat="1" ht="12.75" customHeight="1">
      <c r="A91" s="84">
        <f t="shared" si="3"/>
        <v>202</v>
      </c>
      <c r="B91" s="84">
        <f>Pontozás6X5!A24</f>
        <v>404</v>
      </c>
      <c r="C91" s="85">
        <f>IF($B91&gt;0,VLOOKUP($B91,Nevezés!$A$2:$J$450,2,FALSE),"")</f>
        <v>90</v>
      </c>
      <c r="D91" s="86" t="str">
        <f>IF($B91&gt;0,VLOOKUP($B91,Nevezés!$A$2:$J$450,3,FALSE),"")</f>
        <v>Czuth Péter</v>
      </c>
      <c r="E91" s="86" t="str">
        <f>IF($B91&gt;0,VLOOKUP($B91,Nevezés!$A$2:$J$450,4,FALSE),"")</f>
        <v>M.o.</v>
      </c>
      <c r="F91" s="86" t="str">
        <f>IF($B91&gt;0,VLOOKUP($B91,Nevezés!$A$2:$J$450,5,FALSE),"")</f>
        <v>Tokod</v>
      </c>
      <c r="G91" s="86" t="str">
        <f>IF($B91&gt;0,VLOOKUP($B91,Nevezés!$A$2:$J$450,6,FALSE),"")</f>
        <v>vegyes fehér</v>
      </c>
      <c r="H91" s="86">
        <f>IF($B91&gt;0,VLOOKUP($B91,Nevezés!$A$2:$J$450,7,FALSE),"")</f>
        <v>2012</v>
      </c>
      <c r="I91" s="86" t="str">
        <f>IF($B91&gt;0,VLOOKUP($B91,Nevezés!$A$2:$J$450,8,FALSE),"")</f>
        <v>Tokod</v>
      </c>
      <c r="J91" s="86" t="str">
        <f>IF($B91&gt;0,VLOOKUP($B91,Nevezés!$A$2:$J$450,9,FALSE),"")</f>
        <v>száraz</v>
      </c>
      <c r="K91" s="86" t="str">
        <f>IF($B91&gt;0,VLOOKUP($B91,Nevezés!$A$2:$J$450,10,FALSE),"")</f>
        <v>fehér</v>
      </c>
      <c r="L91" s="87">
        <f>Pontozás6X5!B24</f>
        <v>2</v>
      </c>
      <c r="M91" s="87">
        <f>Pontozás6X5!C24</f>
        <v>15.2</v>
      </c>
      <c r="N91" s="87">
        <f>Pontozás6X5!D24</f>
        <v>15.8</v>
      </c>
      <c r="O91" s="87">
        <f>Pontozás6X5!E24</f>
        <v>15</v>
      </c>
      <c r="P91" s="87">
        <f>Pontozás6X5!F24</f>
        <v>15.6</v>
      </c>
      <c r="Q91" s="87">
        <f>Pontozás6X5!G24</f>
        <v>15.9</v>
      </c>
      <c r="R91" s="89">
        <f t="shared" si="4"/>
        <v>15.5</v>
      </c>
      <c r="S91" s="54" t="str">
        <f t="shared" si="5"/>
        <v> </v>
      </c>
      <c r="T91"/>
    </row>
    <row r="92" spans="1:20" s="92" customFormat="1" ht="12.75" customHeight="1">
      <c r="A92" s="84">
        <f t="shared" si="3"/>
        <v>208</v>
      </c>
      <c r="B92" s="84">
        <f>Pontozás6X5!A147</f>
        <v>329</v>
      </c>
      <c r="C92" s="85">
        <f>IF($B92&gt;0,VLOOKUP($B92,Nevezés!$A$2:$J$450,2,FALSE),"")</f>
        <v>91</v>
      </c>
      <c r="D92" s="86" t="str">
        <f>IF($B92&gt;0,VLOOKUP($B92,Nevezés!$A$2:$J$450,3,FALSE),"")</f>
        <v>Czuth Péter</v>
      </c>
      <c r="E92" s="86" t="str">
        <f>IF($B92&gt;0,VLOOKUP($B92,Nevezés!$A$2:$J$450,4,FALSE),"")</f>
        <v>M.o.</v>
      </c>
      <c r="F92" s="86" t="str">
        <f>IF($B92&gt;0,VLOOKUP($B92,Nevezés!$A$2:$J$450,5,FALSE),"")</f>
        <v>Tokod</v>
      </c>
      <c r="G92" s="86" t="str">
        <f>IF($B92&gt;0,VLOOKUP($B92,Nevezés!$A$2:$J$450,6,FALSE),"")</f>
        <v>Vegyes rose</v>
      </c>
      <c r="H92" s="86">
        <f>IF($B92&gt;0,VLOOKUP($B92,Nevezés!$A$2:$J$450,7,FALSE),"")</f>
        <v>2012</v>
      </c>
      <c r="I92" s="86" t="str">
        <f>IF($B92&gt;0,VLOOKUP($B92,Nevezés!$A$2:$J$450,8,FALSE),"")</f>
        <v>Tokod</v>
      </c>
      <c r="J92" s="86" t="str">
        <f>IF($B92&gt;0,VLOOKUP($B92,Nevezés!$A$2:$J$450,9,FALSE),"")</f>
        <v>száraz</v>
      </c>
      <c r="K92" s="86" t="str">
        <f>IF($B92&gt;0,VLOOKUP($B92,Nevezés!$A$2:$J$450,10,FALSE),"")</f>
        <v>rose</v>
      </c>
      <c r="L92" s="87">
        <f>Pontozás6X5!B147</f>
        <v>1</v>
      </c>
      <c r="M92" s="87">
        <f>Pontozás6X5!C147</f>
        <v>16</v>
      </c>
      <c r="N92" s="87">
        <f>Pontozás6X5!D147</f>
        <v>16</v>
      </c>
      <c r="O92" s="87">
        <f>Pontozás6X5!E147</f>
        <v>15</v>
      </c>
      <c r="P92" s="87">
        <f>Pontozás6X5!F147</f>
        <v>14</v>
      </c>
      <c r="Q92" s="87">
        <f>Pontozás6X5!G147</f>
        <v>16</v>
      </c>
      <c r="R92" s="89">
        <f t="shared" si="4"/>
        <v>15.4</v>
      </c>
      <c r="S92" s="54" t="str">
        <f t="shared" si="5"/>
        <v> </v>
      </c>
      <c r="T92"/>
    </row>
    <row r="93" spans="1:20" s="92" customFormat="1" ht="12.75" customHeight="1">
      <c r="A93" s="84">
        <f t="shared" si="3"/>
        <v>175</v>
      </c>
      <c r="B93" s="84">
        <f>Pontozás6X5!A22</f>
        <v>507</v>
      </c>
      <c r="C93" s="85">
        <f>IF($B93&gt;0,VLOOKUP($B93,Nevezés!$A$2:$J$450,2,FALSE),"")</f>
        <v>92</v>
      </c>
      <c r="D93" s="86" t="str">
        <f>IF($B93&gt;0,VLOOKUP($B93,Nevezés!$A$2:$J$450,3,FALSE),"")</f>
        <v>Bitter László</v>
      </c>
      <c r="E93" s="86" t="str">
        <f>IF($B93&gt;0,VLOOKUP($B93,Nevezés!$A$2:$J$450,4,FALSE),"")</f>
        <v>M.o.</v>
      </c>
      <c r="F93" s="86" t="str">
        <f>IF($B93&gt;0,VLOOKUP($B93,Nevezés!$A$2:$J$450,5,FALSE),"")</f>
        <v>Tokod</v>
      </c>
      <c r="G93" s="86" t="str">
        <f>IF($B93&gt;0,VLOOKUP($B93,Nevezés!$A$2:$J$450,6,FALSE),"")</f>
        <v>Ezerjó</v>
      </c>
      <c r="H93" s="86">
        <f>IF($B93&gt;0,VLOOKUP($B93,Nevezés!$A$2:$J$450,7,FALSE),"")</f>
        <v>2012</v>
      </c>
      <c r="I93" s="86" t="str">
        <f>IF($B93&gt;0,VLOOKUP($B93,Nevezés!$A$2:$J$450,8,FALSE),"")</f>
        <v>Tokod</v>
      </c>
      <c r="J93" s="86" t="str">
        <f>IF($B93&gt;0,VLOOKUP($B93,Nevezés!$A$2:$J$450,9,FALSE),"")</f>
        <v>száraz</v>
      </c>
      <c r="K93" s="86" t="str">
        <f>IF($B93&gt;0,VLOOKUP($B93,Nevezés!$A$2:$J$450,10,FALSE),"")</f>
        <v>fehér</v>
      </c>
      <c r="L93" s="87">
        <f>Pontozás6X5!B22</f>
        <v>3</v>
      </c>
      <c r="M93" s="87">
        <f>Pontozás6X5!C22</f>
        <v>16</v>
      </c>
      <c r="N93" s="87">
        <f>Pontozás6X5!D22</f>
        <v>16</v>
      </c>
      <c r="O93" s="87">
        <f>Pontozás6X5!E22</f>
        <v>16.5</v>
      </c>
      <c r="P93" s="87">
        <f>Pontozás6X5!F22</f>
        <v>16.6</v>
      </c>
      <c r="Q93" s="87">
        <f>Pontozás6X5!G22</f>
        <v>16.2</v>
      </c>
      <c r="R93" s="89">
        <f t="shared" si="4"/>
        <v>16.259999999999998</v>
      </c>
      <c r="S93" s="54" t="str">
        <f t="shared" si="5"/>
        <v>Oklevél</v>
      </c>
      <c r="T93"/>
    </row>
    <row r="94" spans="1:20" s="92" customFormat="1" ht="12.75" customHeight="1">
      <c r="A94" s="84">
        <f t="shared" si="3"/>
        <v>177</v>
      </c>
      <c r="B94" s="84">
        <f>Pontozás6X5!A27</f>
        <v>305</v>
      </c>
      <c r="C94" s="85">
        <f>IF($B94&gt;0,VLOOKUP($B94,Nevezés!$A$2:$J$450,2,FALSE),"")</f>
        <v>93</v>
      </c>
      <c r="D94" s="86" t="str">
        <f>IF($B94&gt;0,VLOOKUP($B94,Nevezés!$A$2:$J$450,3,FALSE),"")</f>
        <v>Molnár István</v>
      </c>
      <c r="E94" s="86" t="str">
        <f>IF($B94&gt;0,VLOOKUP($B94,Nevezés!$A$2:$J$450,4,FALSE),"")</f>
        <v>M.o.</v>
      </c>
      <c r="F94" s="86" t="str">
        <f>IF($B94&gt;0,VLOOKUP($B94,Nevezés!$A$2:$J$450,5,FALSE),"")</f>
        <v>Tokod</v>
      </c>
      <c r="G94" s="86" t="str">
        <f>IF($B94&gt;0,VLOOKUP($B94,Nevezés!$A$2:$J$450,6,FALSE),"")</f>
        <v>Vegyes fehér</v>
      </c>
      <c r="H94" s="86">
        <f>IF($B94&gt;0,VLOOKUP($B94,Nevezés!$A$2:$J$450,7,FALSE),"")</f>
        <v>2012</v>
      </c>
      <c r="I94" s="86" t="str">
        <f>IF($B94&gt;0,VLOOKUP($B94,Nevezés!$A$2:$J$450,8,FALSE),"")</f>
        <v>Tokod</v>
      </c>
      <c r="J94" s="86" t="str">
        <f>IF($B94&gt;0,VLOOKUP($B94,Nevezés!$A$2:$J$450,9,FALSE),"")</f>
        <v>száraz</v>
      </c>
      <c r="K94" s="86" t="str">
        <f>IF($B94&gt;0,VLOOKUP($B94,Nevezés!$A$2:$J$450,10,FALSE),"")</f>
        <v>fehér</v>
      </c>
      <c r="L94" s="87">
        <f>Pontozás6X5!B27</f>
        <v>1</v>
      </c>
      <c r="M94" s="87">
        <f>Pontozás6X5!C27</f>
        <v>16</v>
      </c>
      <c r="N94" s="87">
        <f>Pontozás6X5!D27</f>
        <v>16</v>
      </c>
      <c r="O94" s="87">
        <f>Pontozás6X5!E27</f>
        <v>16</v>
      </c>
      <c r="P94" s="87">
        <f>Pontozás6X5!F27</f>
        <v>16.5</v>
      </c>
      <c r="Q94" s="87">
        <f>Pontozás6X5!G27</f>
        <v>16.51</v>
      </c>
      <c r="R94" s="89">
        <f t="shared" si="4"/>
        <v>16.202</v>
      </c>
      <c r="S94" s="54" t="str">
        <f t="shared" si="5"/>
        <v>Oklevél</v>
      </c>
      <c r="T94"/>
    </row>
    <row r="95" spans="1:20" s="92" customFormat="1" ht="12.75" customHeight="1">
      <c r="A95" s="84">
        <f t="shared" si="3"/>
        <v>44</v>
      </c>
      <c r="B95" s="84">
        <f>Pontozás6X5!A150</f>
        <v>426</v>
      </c>
      <c r="C95" s="85">
        <f>IF($B95&gt;0,VLOOKUP($B95,Nevezés!$A$2:$J$450,2,FALSE),"")</f>
        <v>94</v>
      </c>
      <c r="D95" s="86" t="str">
        <f>IF($B95&gt;0,VLOOKUP($B95,Nevezés!$A$2:$J$450,3,FALSE),"")</f>
        <v>Pék Viktor</v>
      </c>
      <c r="E95" s="86" t="str">
        <f>IF($B95&gt;0,VLOOKUP($B95,Nevezés!$A$2:$J$450,4,FALSE),"")</f>
        <v>M.o.</v>
      </c>
      <c r="F95" s="86" t="str">
        <f>IF($B95&gt;0,VLOOKUP($B95,Nevezés!$A$2:$J$450,5,FALSE),"")</f>
        <v>Tokodaltáró</v>
      </c>
      <c r="G95" s="86" t="str">
        <f>IF($B95&gt;0,VLOOKUP($B95,Nevezés!$A$2:$J$450,6,FALSE),"")</f>
        <v>Cserszegi fűszeres</v>
      </c>
      <c r="H95" s="86">
        <f>IF($B95&gt;0,VLOOKUP($B95,Nevezés!$A$2:$J$450,7,FALSE),"")</f>
        <v>2012</v>
      </c>
      <c r="I95" s="86" t="str">
        <f>IF($B95&gt;0,VLOOKUP($B95,Nevezés!$A$2:$J$450,8,FALSE),"")</f>
        <v>Kesztölc</v>
      </c>
      <c r="J95" s="86" t="str">
        <f>IF($B95&gt;0,VLOOKUP($B95,Nevezés!$A$2:$J$450,9,FALSE),"")</f>
        <v>félszáraz</v>
      </c>
      <c r="K95" s="86" t="str">
        <f>IF($B95&gt;0,VLOOKUP($B95,Nevezés!$A$2:$J$450,10,FALSE),"")</f>
        <v>fehér</v>
      </c>
      <c r="L95" s="87">
        <f>Pontozás6X5!B150</f>
        <v>2</v>
      </c>
      <c r="M95" s="87">
        <f>Pontozás6X5!C150</f>
        <v>17.6</v>
      </c>
      <c r="N95" s="87">
        <f>Pontozás6X5!D150</f>
        <v>18.6</v>
      </c>
      <c r="O95" s="87">
        <f>Pontozás6X5!E150</f>
        <v>18.3</v>
      </c>
      <c r="P95" s="87">
        <f>Pontozás6X5!F150</f>
        <v>19</v>
      </c>
      <c r="Q95" s="87">
        <f>Pontozás6X5!G150</f>
        <v>17.5</v>
      </c>
      <c r="R95" s="89">
        <f t="shared" si="4"/>
        <v>18.2</v>
      </c>
      <c r="S95" s="54" t="str">
        <f t="shared" si="5"/>
        <v>Ezüst</v>
      </c>
      <c r="T95"/>
    </row>
    <row r="96" spans="1:20" s="92" customFormat="1" ht="12.75" customHeight="1">
      <c r="A96" s="84">
        <f t="shared" si="3"/>
        <v>133</v>
      </c>
      <c r="B96" s="84">
        <f>Pontozás6X5!A181</f>
        <v>638</v>
      </c>
      <c r="C96" s="85">
        <f>IF($B96&gt;0,VLOOKUP($B96,Nevezés!$A$2:$J$450,2,FALSE),"")</f>
        <v>95</v>
      </c>
      <c r="D96" s="86" t="str">
        <f>IF($B96&gt;0,VLOOKUP($B96,Nevezés!$A$2:$J$450,3,FALSE),"")</f>
        <v>Pék Viktor</v>
      </c>
      <c r="E96" s="86" t="str">
        <f>IF($B96&gt;0,VLOOKUP($B96,Nevezés!$A$2:$J$450,4,FALSE),"")</f>
        <v>M.o.</v>
      </c>
      <c r="F96" s="86" t="str">
        <f>IF($B96&gt;0,VLOOKUP($B96,Nevezés!$A$2:$J$450,5,FALSE),"")</f>
        <v>Tokodaltáró</v>
      </c>
      <c r="G96" s="86" t="str">
        <f>IF($B96&gt;0,VLOOKUP($B96,Nevezés!$A$2:$J$450,6,FALSE),"")</f>
        <v>Merlot Pinot noir</v>
      </c>
      <c r="H96" s="86">
        <f>IF($B96&gt;0,VLOOKUP($B96,Nevezés!$A$2:$J$450,7,FALSE),"")</f>
        <v>2012</v>
      </c>
      <c r="I96" s="86" t="str">
        <f>IF($B96&gt;0,VLOOKUP($B96,Nevezés!$A$2:$J$450,8,FALSE),"")</f>
        <v>Dunaszentmiklós</v>
      </c>
      <c r="J96" s="86" t="str">
        <f>IF($B96&gt;0,VLOOKUP($B96,Nevezés!$A$2:$J$450,9,FALSE),"")</f>
        <v>száraz</v>
      </c>
      <c r="K96" s="86" t="str">
        <f>IF($B96&gt;0,VLOOKUP($B96,Nevezés!$A$2:$J$450,10,FALSE),"")</f>
        <v>vörös</v>
      </c>
      <c r="L96" s="87">
        <f>Pontozás6X5!B181</f>
        <v>4</v>
      </c>
      <c r="M96" s="87">
        <f>Pontozás6X5!C181</f>
        <v>16.3</v>
      </c>
      <c r="N96" s="87">
        <f>Pontozás6X5!D181</f>
        <v>18</v>
      </c>
      <c r="O96" s="87">
        <f>Pontozás6X5!E181</f>
        <v>16.4</v>
      </c>
      <c r="P96" s="87">
        <f>Pontozás6X5!F181</f>
        <v>18</v>
      </c>
      <c r="Q96" s="87">
        <f>Pontozás6X5!G181</f>
        <v>16</v>
      </c>
      <c r="R96" s="89">
        <f t="shared" si="4"/>
        <v>16.939999999999998</v>
      </c>
      <c r="S96" s="54" t="str">
        <f t="shared" si="5"/>
        <v>Bronz</v>
      </c>
      <c r="T96"/>
    </row>
    <row r="97" spans="1:20" s="92" customFormat="1" ht="12.75" customHeight="1">
      <c r="A97" s="84">
        <f t="shared" si="3"/>
        <v>230</v>
      </c>
      <c r="B97" s="84">
        <f>Pontozás6X5!A207</f>
        <v>446</v>
      </c>
      <c r="C97" s="85">
        <f>IF($B97&gt;0,VLOOKUP($B97,Nevezés!$A$2:$J$450,2,FALSE),"")</f>
        <v>96</v>
      </c>
      <c r="D97" s="86" t="str">
        <f>IF($B97&gt;0,VLOOKUP($B97,Nevezés!$A$2:$J$450,3,FALSE),"")</f>
        <v>Varga Józsefné</v>
      </c>
      <c r="E97" s="86" t="str">
        <f>IF($B97&gt;0,VLOOKUP($B97,Nevezés!$A$2:$J$450,4,FALSE),"")</f>
        <v>M.o.</v>
      </c>
      <c r="F97" s="86" t="str">
        <f>IF($B97&gt;0,VLOOKUP($B97,Nevezés!$A$2:$J$450,5,FALSE),"")</f>
        <v>Sárisáp</v>
      </c>
      <c r="G97" s="86" t="str">
        <f>IF($B97&gt;0,VLOOKUP($B97,Nevezés!$A$2:$J$450,6,FALSE),"")</f>
        <v>Flóra újfajta</v>
      </c>
      <c r="H97" s="86">
        <f>IF($B97&gt;0,VLOOKUP($B97,Nevezés!$A$2:$J$450,7,FALSE),"")</f>
        <v>2011</v>
      </c>
      <c r="I97" s="86" t="str">
        <f>IF($B97&gt;0,VLOOKUP($B97,Nevezés!$A$2:$J$450,8,FALSE),"")</f>
        <v>Sárisáp Óhegy</v>
      </c>
      <c r="J97" s="86" t="str">
        <f>IF($B97&gt;0,VLOOKUP($B97,Nevezés!$A$2:$J$450,9,FALSE),"")</f>
        <v>száraz</v>
      </c>
      <c r="K97" s="86" t="str">
        <f>IF($B97&gt;0,VLOOKUP($B97,Nevezés!$A$2:$J$450,10,FALSE),"")</f>
        <v>vörös</v>
      </c>
      <c r="L97" s="87">
        <f>Pontozás6X5!B207</f>
        <v>3</v>
      </c>
      <c r="M97" s="87">
        <f>Pontozás6X5!C207</f>
        <v>12</v>
      </c>
      <c r="N97" s="87">
        <f>Pontozás6X5!D207</f>
        <v>10</v>
      </c>
      <c r="O97" s="87">
        <f>Pontozás6X5!E207</f>
        <v>15</v>
      </c>
      <c r="P97" s="87">
        <f>Pontozás6X5!F207</f>
        <v>0</v>
      </c>
      <c r="Q97" s="87">
        <f>Pontozás6X5!G207</f>
        <v>0</v>
      </c>
      <c r="R97" s="89">
        <f t="shared" si="4"/>
        <v>7.4</v>
      </c>
      <c r="S97" s="54" t="str">
        <f t="shared" si="5"/>
        <v> </v>
      </c>
      <c r="T97"/>
    </row>
    <row r="98" spans="1:20" s="92" customFormat="1" ht="12.75" customHeight="1">
      <c r="A98" s="84">
        <f t="shared" si="3"/>
        <v>124</v>
      </c>
      <c r="B98" s="84">
        <f>Pontozás6X5!A140</f>
        <v>630</v>
      </c>
      <c r="C98" s="85">
        <f>IF($B98&gt;0,VLOOKUP($B98,Nevezés!$A$2:$J$450,2,FALSE),"")</f>
        <v>97</v>
      </c>
      <c r="D98" s="86" t="str">
        <f>IF($B98&gt;0,VLOOKUP($B98,Nevezés!$A$2:$J$450,3,FALSE),"")</f>
        <v>Varga Józsefné</v>
      </c>
      <c r="E98" s="86" t="str">
        <f>IF($B98&gt;0,VLOOKUP($B98,Nevezés!$A$2:$J$450,4,FALSE),"")</f>
        <v>M.o.</v>
      </c>
      <c r="F98" s="86" t="str">
        <f>IF($B98&gt;0,VLOOKUP($B98,Nevezés!$A$2:$J$450,5,FALSE),"")</f>
        <v>Sárisáp</v>
      </c>
      <c r="G98" s="86" t="str">
        <f>IF($B98&gt;0,VLOOKUP($B98,Nevezés!$A$2:$J$450,6,FALSE),"")</f>
        <v>Cabernet sauvignon</v>
      </c>
      <c r="H98" s="86">
        <f>IF($B98&gt;0,VLOOKUP($B98,Nevezés!$A$2:$J$450,7,FALSE),"")</f>
        <v>2012</v>
      </c>
      <c r="I98" s="86" t="str">
        <f>IF($B98&gt;0,VLOOKUP($B98,Nevezés!$A$2:$J$450,8,FALSE),"")</f>
        <v>Sárisáp Óhegy</v>
      </c>
      <c r="J98" s="86" t="str">
        <f>IF($B98&gt;0,VLOOKUP($B98,Nevezés!$A$2:$J$450,9,FALSE),"")</f>
        <v>száraz</v>
      </c>
      <c r="K98" s="86" t="str">
        <f>IF($B98&gt;0,VLOOKUP($B98,Nevezés!$A$2:$J$450,10,FALSE),"")</f>
        <v>vörös</v>
      </c>
      <c r="L98" s="87">
        <f>Pontozás6X5!B140</f>
        <v>4</v>
      </c>
      <c r="M98" s="87">
        <f>Pontozás6X5!C140</f>
        <v>16.5</v>
      </c>
      <c r="N98" s="87">
        <f>Pontozás6X5!D140</f>
        <v>17</v>
      </c>
      <c r="O98" s="87">
        <f>Pontozás6X5!E140</f>
        <v>16.6</v>
      </c>
      <c r="P98" s="87">
        <f>Pontozás6X5!F140</f>
        <v>17</v>
      </c>
      <c r="Q98" s="87">
        <f>Pontozás6X5!G140</f>
        <v>18</v>
      </c>
      <c r="R98" s="89">
        <f t="shared" si="4"/>
        <v>17.02</v>
      </c>
      <c r="S98" s="54" t="str">
        <f t="shared" si="5"/>
        <v>Bronz</v>
      </c>
      <c r="T98"/>
    </row>
    <row r="99" spans="1:20" s="92" customFormat="1" ht="12.75" customHeight="1">
      <c r="A99" s="84">
        <f t="shared" si="3"/>
        <v>178</v>
      </c>
      <c r="B99" s="84">
        <f>Pontozás6X5!A151</f>
        <v>537</v>
      </c>
      <c r="C99" s="85">
        <f>IF($B99&gt;0,VLOOKUP($B99,Nevezés!$A$2:$J$450,2,FALSE),"")</f>
        <v>98</v>
      </c>
      <c r="D99" s="86" t="str">
        <f>IF($B99&gt;0,VLOOKUP($B99,Nevezés!$A$2:$J$450,3,FALSE),"")</f>
        <v>Süveges János</v>
      </c>
      <c r="E99" s="86" t="str">
        <f>IF($B99&gt;0,VLOOKUP($B99,Nevezés!$A$2:$J$450,4,FALSE),"")</f>
        <v>M.o.</v>
      </c>
      <c r="F99" s="86" t="str">
        <f>IF($B99&gt;0,VLOOKUP($B99,Nevezés!$A$2:$J$450,5,FALSE),"")</f>
        <v>Sárisáp</v>
      </c>
      <c r="G99" s="86" t="str">
        <f>IF($B99&gt;0,VLOOKUP($B99,Nevezés!$A$2:$J$450,6,FALSE),"")</f>
        <v>Zweigelt</v>
      </c>
      <c r="H99" s="86">
        <f>IF($B99&gt;0,VLOOKUP($B99,Nevezés!$A$2:$J$450,7,FALSE),"")</f>
        <v>2012</v>
      </c>
      <c r="I99" s="86" t="str">
        <f>IF($B99&gt;0,VLOOKUP($B99,Nevezés!$A$2:$J$450,8,FALSE),"")</f>
        <v>Gyöngyös</v>
      </c>
      <c r="J99" s="86" t="str">
        <f>IF($B99&gt;0,VLOOKUP($B99,Nevezés!$A$2:$J$450,9,FALSE),"")</f>
        <v> száraz</v>
      </c>
      <c r="K99" s="86" t="str">
        <f>IF($B99&gt;0,VLOOKUP($B99,Nevezés!$A$2:$J$450,10,FALSE),"")</f>
        <v>vörös</v>
      </c>
      <c r="L99" s="87">
        <f>Pontozás6X5!B151</f>
        <v>3</v>
      </c>
      <c r="M99" s="87">
        <f>Pontozás6X5!C151</f>
        <v>16</v>
      </c>
      <c r="N99" s="87">
        <f>Pontozás6X5!D151</f>
        <v>16</v>
      </c>
      <c r="O99" s="87">
        <f>Pontozás6X5!E151</f>
        <v>16</v>
      </c>
      <c r="P99" s="87">
        <f>Pontozás6X5!F151</f>
        <v>17</v>
      </c>
      <c r="Q99" s="87">
        <f>Pontozás6X5!G151</f>
        <v>16</v>
      </c>
      <c r="R99" s="89">
        <f t="shared" si="4"/>
        <v>16.2</v>
      </c>
      <c r="S99" s="54" t="str">
        <f t="shared" si="5"/>
        <v>Oklevél</v>
      </c>
      <c r="T99"/>
    </row>
    <row r="100" spans="1:20" s="92" customFormat="1" ht="12.75" customHeight="1">
      <c r="A100" s="84">
        <f t="shared" si="3"/>
        <v>192</v>
      </c>
      <c r="B100" s="84">
        <f>Pontozás6X5!A120</f>
        <v>625</v>
      </c>
      <c r="C100" s="85">
        <f>IF($B100&gt;0,VLOOKUP($B100,Nevezés!$A$2:$J$450,2,FALSE),"")</f>
        <v>99</v>
      </c>
      <c r="D100" s="86" t="str">
        <f>IF($B100&gt;0,VLOOKUP($B100,Nevezés!$A$2:$J$450,3,FALSE),"")</f>
        <v>Süveges János</v>
      </c>
      <c r="E100" s="86" t="str">
        <f>IF($B100&gt;0,VLOOKUP($B100,Nevezés!$A$2:$J$450,4,FALSE),"")</f>
        <v>M.o.</v>
      </c>
      <c r="F100" s="86" t="str">
        <f>IF($B100&gt;0,VLOOKUP($B100,Nevezés!$A$2:$J$450,5,FALSE),"")</f>
        <v>Sárisáp</v>
      </c>
      <c r="G100" s="86" t="str">
        <f>IF($B100&gt;0,VLOOKUP($B100,Nevezés!$A$2:$J$450,6,FALSE),"")</f>
        <v>Chardonnay</v>
      </c>
      <c r="H100" s="86">
        <f>IF($B100&gt;0,VLOOKUP($B100,Nevezés!$A$2:$J$450,7,FALSE),"")</f>
        <v>2012</v>
      </c>
      <c r="I100" s="86" t="str">
        <f>IF($B100&gt;0,VLOOKUP($B100,Nevezés!$A$2:$J$450,8,FALSE),"")</f>
        <v>Dunaszentmiklós</v>
      </c>
      <c r="J100" s="86" t="str">
        <f>IF($B100&gt;0,VLOOKUP($B100,Nevezés!$A$2:$J$450,9,FALSE),"")</f>
        <v>száraz</v>
      </c>
      <c r="K100" s="86" t="str">
        <f>IF($B100&gt;0,VLOOKUP($B100,Nevezés!$A$2:$J$450,10,FALSE),"")</f>
        <v>fehér</v>
      </c>
      <c r="L100" s="87">
        <f>Pontozás6X5!B120</f>
        <v>4</v>
      </c>
      <c r="M100" s="87">
        <f>Pontozás6X5!C120</f>
        <v>16.5</v>
      </c>
      <c r="N100" s="87">
        <f>Pontozás6X5!D120</f>
        <v>15.5</v>
      </c>
      <c r="O100" s="87">
        <f>Pontozás6X5!E120</f>
        <v>16</v>
      </c>
      <c r="P100" s="87">
        <f>Pontozás6X5!F120</f>
        <v>16</v>
      </c>
      <c r="Q100" s="87">
        <f>Pontozás6X5!G120</f>
        <v>15</v>
      </c>
      <c r="R100" s="89">
        <f t="shared" si="4"/>
        <v>15.8</v>
      </c>
      <c r="S100" s="54" t="str">
        <f t="shared" si="5"/>
        <v> </v>
      </c>
      <c r="T100"/>
    </row>
    <row r="101" spans="1:20" s="92" customFormat="1" ht="12.75" customHeight="1">
      <c r="A101" s="84">
        <f t="shared" si="3"/>
        <v>167</v>
      </c>
      <c r="B101" s="84">
        <f>Pontozás6X5!A43</f>
        <v>309</v>
      </c>
      <c r="C101" s="85">
        <f>IF($B101&gt;0,VLOOKUP($B101,Nevezés!$A$2:$J$450,2,FALSE),"")</f>
        <v>100</v>
      </c>
      <c r="D101" s="86" t="str">
        <f>IF($B101&gt;0,VLOOKUP($B101,Nevezés!$A$2:$J$450,3,FALSE),"")</f>
        <v>Stribik Ferenc</v>
      </c>
      <c r="E101" s="86" t="str">
        <f>IF($B101&gt;0,VLOOKUP($B101,Nevezés!$A$2:$J$450,4,FALSE),"")</f>
        <v>M.o.</v>
      </c>
      <c r="F101" s="86" t="str">
        <f>IF($B101&gt;0,VLOOKUP($B101,Nevezés!$A$2:$J$450,5,FALSE),"")</f>
        <v>Pilisszántó</v>
      </c>
      <c r="G101" s="86" t="str">
        <f>IF($B101&gt;0,VLOOKUP($B101,Nevezés!$A$2:$J$450,6,FALSE),"")</f>
        <v>rizlingszilváni</v>
      </c>
      <c r="H101" s="86">
        <f>IF($B101&gt;0,VLOOKUP($B101,Nevezés!$A$2:$J$450,7,FALSE),"")</f>
        <v>2012</v>
      </c>
      <c r="I101" s="86" t="str">
        <f>IF($B101&gt;0,VLOOKUP($B101,Nevezés!$A$2:$J$450,8,FALSE),"")</f>
        <v>Kesztölc</v>
      </c>
      <c r="J101" s="86" t="str">
        <f>IF($B101&gt;0,VLOOKUP($B101,Nevezés!$A$2:$J$450,9,FALSE),"")</f>
        <v>száraz</v>
      </c>
      <c r="K101" s="86" t="str">
        <f>IF($B101&gt;0,VLOOKUP($B101,Nevezés!$A$2:$J$450,10,FALSE),"")</f>
        <v>fehér</v>
      </c>
      <c r="L101" s="87">
        <f>Pontozás6X5!B43</f>
        <v>1</v>
      </c>
      <c r="M101" s="87">
        <f>Pontozás6X5!C43</f>
        <v>16</v>
      </c>
      <c r="N101" s="87">
        <f>Pontozás6X5!D43</f>
        <v>16.8</v>
      </c>
      <c r="O101" s="87">
        <f>Pontozás6X5!E43</f>
        <v>16.1</v>
      </c>
      <c r="P101" s="87">
        <f>Pontozás6X5!F43</f>
        <v>17</v>
      </c>
      <c r="Q101" s="87">
        <f>Pontozás6X5!G43</f>
        <v>16.1</v>
      </c>
      <c r="R101" s="89">
        <f t="shared" si="4"/>
        <v>16.4</v>
      </c>
      <c r="S101" s="54" t="str">
        <f t="shared" si="5"/>
        <v>Oklevél</v>
      </c>
      <c r="T101"/>
    </row>
    <row r="102" spans="1:20" s="92" customFormat="1" ht="12.75" customHeight="1">
      <c r="A102" s="84">
        <f t="shared" si="3"/>
        <v>103</v>
      </c>
      <c r="B102" s="84">
        <f>Pontozás6X5!A132</f>
        <v>409</v>
      </c>
      <c r="C102" s="85">
        <f>IF($B102&gt;0,VLOOKUP($B102,Nevezés!$A$2:$J$450,2,FALSE),"")</f>
        <v>101</v>
      </c>
      <c r="D102" s="86" t="str">
        <f>IF($B102&gt;0,VLOOKUP($B102,Nevezés!$A$2:$J$450,3,FALSE),"")</f>
        <v>Andó Zoltán</v>
      </c>
      <c r="E102" s="86" t="str">
        <f>IF($B102&gt;0,VLOOKUP($B102,Nevezés!$A$2:$J$450,4,FALSE),"")</f>
        <v>M.o.</v>
      </c>
      <c r="F102" s="86" t="str">
        <f>IF($B102&gt;0,VLOOKUP($B102,Nevezés!$A$2:$J$450,5,FALSE),"")</f>
        <v>Piliscsév</v>
      </c>
      <c r="G102" s="86" t="str">
        <f>IF($B102&gt;0,VLOOKUP($B102,Nevezés!$A$2:$J$450,6,FALSE),"")</f>
        <v>Zengő</v>
      </c>
      <c r="H102" s="86">
        <f>IF($B102&gt;0,VLOOKUP($B102,Nevezés!$A$2:$J$450,7,FALSE),"")</f>
        <v>2012</v>
      </c>
      <c r="I102" s="86" t="str">
        <f>IF($B102&gt;0,VLOOKUP($B102,Nevezés!$A$2:$J$450,8,FALSE),"")</f>
        <v>Piliscsév</v>
      </c>
      <c r="J102" s="86" t="str">
        <f>IF($B102&gt;0,VLOOKUP($B102,Nevezés!$A$2:$J$450,9,FALSE),"")</f>
        <v>édes</v>
      </c>
      <c r="K102" s="86" t="str">
        <f>IF($B102&gt;0,VLOOKUP($B102,Nevezés!$A$2:$J$450,10,FALSE),"")</f>
        <v>fehér</v>
      </c>
      <c r="L102" s="87">
        <f>Pontozás6X5!B132</f>
        <v>2</v>
      </c>
      <c r="M102" s="87">
        <f>Pontozás6X5!C132</f>
        <v>16.5</v>
      </c>
      <c r="N102" s="87">
        <f>Pontozás6X5!D132</f>
        <v>16.6</v>
      </c>
      <c r="O102" s="87">
        <f>Pontozás6X5!E132</f>
        <v>17.7</v>
      </c>
      <c r="P102" s="87">
        <f>Pontozás6X5!F132</f>
        <v>18.4</v>
      </c>
      <c r="Q102" s="87">
        <f>Pontozás6X5!G132</f>
        <v>17.6</v>
      </c>
      <c r="R102" s="89">
        <f t="shared" si="4"/>
        <v>17.359999999999996</v>
      </c>
      <c r="S102" s="54" t="str">
        <f t="shared" si="5"/>
        <v>Bronz</v>
      </c>
      <c r="T102"/>
    </row>
    <row r="103" spans="1:20" s="92" customFormat="1" ht="12.75" customHeight="1">
      <c r="A103" s="84">
        <f t="shared" si="3"/>
        <v>231</v>
      </c>
      <c r="B103" s="84">
        <f>Pontozás6X5!A167</f>
        <v>635</v>
      </c>
      <c r="C103" s="85">
        <f>IF($B103&gt;0,VLOOKUP($B103,Nevezés!$A$2:$J$450,2,FALSE),"")</f>
        <v>102</v>
      </c>
      <c r="D103" s="86" t="str">
        <f>IF($B103&gt;0,VLOOKUP($B103,Nevezés!$A$2:$J$450,3,FALSE),"")</f>
        <v>Legény Ferenc</v>
      </c>
      <c r="E103" s="86" t="str">
        <f>IF($B103&gt;0,VLOOKUP($B103,Nevezés!$A$2:$J$450,4,FALSE),"")</f>
        <v>M.o.</v>
      </c>
      <c r="F103" s="86" t="str">
        <f>IF($B103&gt;0,VLOOKUP($B103,Nevezés!$A$2:$J$450,5,FALSE),"")</f>
        <v>Piliscsév</v>
      </c>
      <c r="G103" s="86" t="str">
        <f>IF($B103&gt;0,VLOOKUP($B103,Nevezés!$A$2:$J$450,6,FALSE),"")</f>
        <v>Kékfrankos Zweigelt</v>
      </c>
      <c r="H103" s="86">
        <f>IF($B103&gt;0,VLOOKUP($B103,Nevezés!$A$2:$J$450,7,FALSE),"")</f>
        <v>2012</v>
      </c>
      <c r="I103" s="86" t="str">
        <f>IF($B103&gt;0,VLOOKUP($B103,Nevezés!$A$2:$J$450,8,FALSE),"")</f>
        <v>Piliscsév</v>
      </c>
      <c r="J103" s="86" t="str">
        <f>IF($B103&gt;0,VLOOKUP($B103,Nevezés!$A$2:$J$450,9,FALSE),"")</f>
        <v>száraz</v>
      </c>
      <c r="K103" s="86" t="str">
        <f>IF($B103&gt;0,VLOOKUP($B103,Nevezés!$A$2:$J$450,10,FALSE),"")</f>
        <v>vörös cuvée</v>
      </c>
      <c r="L103" s="87">
        <f>Pontozás6X5!B167</f>
        <v>4</v>
      </c>
      <c r="M103" s="87">
        <f>Pontozás6X5!C167</f>
        <v>0</v>
      </c>
      <c r="N103" s="87">
        <f>Pontozás6X5!D167</f>
        <v>0</v>
      </c>
      <c r="O103" s="87">
        <f>Pontozás6X5!E167</f>
        <v>0</v>
      </c>
      <c r="P103" s="87">
        <f>Pontozás6X5!F167</f>
        <v>0</v>
      </c>
      <c r="Q103" s="87">
        <f>Pontozás6X5!G167</f>
        <v>0</v>
      </c>
      <c r="R103" s="89">
        <f t="shared" si="4"/>
        <v>0</v>
      </c>
      <c r="S103" s="54" t="str">
        <f t="shared" si="5"/>
        <v> </v>
      </c>
      <c r="T103"/>
    </row>
    <row r="104" spans="1:20" s="92" customFormat="1" ht="12.75" customHeight="1">
      <c r="A104" s="84">
        <f t="shared" si="3"/>
        <v>63</v>
      </c>
      <c r="B104" s="84">
        <f>Pontozás6X5!A166</f>
        <v>541</v>
      </c>
      <c r="C104" s="85">
        <f>IF($B104&gt;0,VLOOKUP($B104,Nevezés!$A$2:$J$450,2,FALSE),"")</f>
        <v>103</v>
      </c>
      <c r="D104" s="86" t="str">
        <f>IF($B104&gt;0,VLOOKUP($B104,Nevezés!$A$2:$J$450,3,FALSE),"")</f>
        <v>Krausz Tamás </v>
      </c>
      <c r="E104" s="86" t="str">
        <f>IF($B104&gt;0,VLOOKUP($B104,Nevezés!$A$2:$J$450,4,FALSE),"")</f>
        <v>M.o.</v>
      </c>
      <c r="F104" s="86" t="str">
        <f>IF($B104&gt;0,VLOOKUP($B104,Nevezés!$A$2:$J$450,5,FALSE),"")</f>
        <v>Pilisvörösvár</v>
      </c>
      <c r="G104" s="86" t="str">
        <f>IF($B104&gt;0,VLOOKUP($B104,Nevezés!$A$2:$J$450,6,FALSE),"")</f>
        <v>Cabernet sauvignon</v>
      </c>
      <c r="H104" s="86">
        <f>IF($B104&gt;0,VLOOKUP($B104,Nevezés!$A$2:$J$450,7,FALSE),"")</f>
        <v>2011</v>
      </c>
      <c r="I104" s="86" t="str">
        <f>IF($B104&gt;0,VLOOKUP($B104,Nevezés!$A$2:$J$450,8,FALSE),"")</f>
        <v>Villány</v>
      </c>
      <c r="J104" s="86" t="str">
        <f>IF($B104&gt;0,VLOOKUP($B104,Nevezés!$A$2:$J$450,9,FALSE),"")</f>
        <v>száraz</v>
      </c>
      <c r="K104" s="86" t="str">
        <f>IF($B104&gt;0,VLOOKUP($B104,Nevezés!$A$2:$J$450,10,FALSE),"")</f>
        <v>vörös</v>
      </c>
      <c r="L104" s="87">
        <f>Pontozás6X5!B166</f>
        <v>3</v>
      </c>
      <c r="M104" s="87">
        <f>Pontozás6X5!C166</f>
        <v>18</v>
      </c>
      <c r="N104" s="87">
        <f>Pontozás6X5!D166</f>
        <v>17</v>
      </c>
      <c r="O104" s="87">
        <f>Pontozás6X5!E166</f>
        <v>18</v>
      </c>
      <c r="P104" s="87">
        <f>Pontozás6X5!F166</f>
        <v>18</v>
      </c>
      <c r="Q104" s="87">
        <f>Pontozás6X5!G166</f>
        <v>18.5</v>
      </c>
      <c r="R104" s="89">
        <f t="shared" si="4"/>
        <v>17.9</v>
      </c>
      <c r="S104" s="54" t="str">
        <f t="shared" si="5"/>
        <v>Ezüst</v>
      </c>
      <c r="T104"/>
    </row>
    <row r="105" spans="1:20" s="92" customFormat="1" ht="12.75" customHeight="1">
      <c r="A105" s="84">
        <f t="shared" si="3"/>
        <v>21</v>
      </c>
      <c r="B105" s="84">
        <f>Pontozás6X5!A48</f>
        <v>310</v>
      </c>
      <c r="C105" s="85">
        <f>IF($B105&gt;0,VLOOKUP($B105,Nevezés!$A$2:$J$450,2,FALSE),"")</f>
        <v>104</v>
      </c>
      <c r="D105" s="86" t="str">
        <f>IF($B105&gt;0,VLOOKUP($B105,Nevezés!$A$2:$J$450,3,FALSE),"")</f>
        <v>Faragó László</v>
      </c>
      <c r="E105" s="86" t="str">
        <f>IF($B105&gt;0,VLOOKUP($B105,Nevezés!$A$2:$J$450,4,FALSE),"")</f>
        <v>M.o.</v>
      </c>
      <c r="F105" s="86" t="str">
        <f>IF($B105&gt;0,VLOOKUP($B105,Nevezés!$A$2:$J$450,5,FALSE),"")</f>
        <v>Piliscsév</v>
      </c>
      <c r="G105" s="86" t="str">
        <f>IF($B105&gt;0,VLOOKUP($B105,Nevezés!$A$2:$J$450,6,FALSE),"")</f>
        <v>Hárslevelű</v>
      </c>
      <c r="H105" s="86">
        <f>IF($B105&gt;0,VLOOKUP($B105,Nevezés!$A$2:$J$450,7,FALSE),"")</f>
        <v>2011</v>
      </c>
      <c r="I105" s="86" t="str">
        <f>IF($B105&gt;0,VLOOKUP($B105,Nevezés!$A$2:$J$450,8,FALSE),"")</f>
        <v>Feldebrő</v>
      </c>
      <c r="J105" s="86" t="str">
        <f>IF($B105&gt;0,VLOOKUP($B105,Nevezés!$A$2:$J$450,9,FALSE),"")</f>
        <v>száraz</v>
      </c>
      <c r="K105" s="86" t="str">
        <f>IF($B105&gt;0,VLOOKUP($B105,Nevezés!$A$2:$J$450,10,FALSE),"")</f>
        <v>fehér</v>
      </c>
      <c r="L105" s="87">
        <f>Pontozás6X5!B48</f>
        <v>1</v>
      </c>
      <c r="M105" s="87">
        <f>Pontozás6X5!C48</f>
        <v>18.8</v>
      </c>
      <c r="N105" s="87">
        <f>Pontozás6X5!D48</f>
        <v>18.6</v>
      </c>
      <c r="O105" s="87">
        <f>Pontozás6X5!E48</f>
        <v>18.5</v>
      </c>
      <c r="P105" s="87">
        <f>Pontozás6X5!F48</f>
        <v>18.8</v>
      </c>
      <c r="Q105" s="87">
        <f>Pontozás6X5!G48</f>
        <v>18.6</v>
      </c>
      <c r="R105" s="89">
        <f t="shared" si="4"/>
        <v>18.660000000000004</v>
      </c>
      <c r="S105" s="54" t="str">
        <f t="shared" si="5"/>
        <v>Arany</v>
      </c>
      <c r="T105"/>
    </row>
    <row r="106" spans="1:20" s="92" customFormat="1" ht="12.75" customHeight="1">
      <c r="A106" s="84">
        <f t="shared" si="3"/>
        <v>3</v>
      </c>
      <c r="B106" s="84">
        <f>Pontozás6X5!A52</f>
        <v>407</v>
      </c>
      <c r="C106" s="85">
        <f>IF($B106&gt;0,VLOOKUP($B106,Nevezés!$A$2:$J$450,2,FALSE),"")</f>
        <v>105</v>
      </c>
      <c r="D106" s="86" t="str">
        <f>IF($B106&gt;0,VLOOKUP($B106,Nevezés!$A$2:$J$450,3,FALSE),"")</f>
        <v>Faragó László</v>
      </c>
      <c r="E106" s="86" t="str">
        <f>IF($B106&gt;0,VLOOKUP($B106,Nevezés!$A$2:$J$450,4,FALSE),"")</f>
        <v>M.o.</v>
      </c>
      <c r="F106" s="86" t="str">
        <f>IF($B106&gt;0,VLOOKUP($B106,Nevezés!$A$2:$J$450,5,FALSE),"")</f>
        <v>Piliscsév</v>
      </c>
      <c r="G106" s="86" t="str">
        <f>IF($B106&gt;0,VLOOKUP($B106,Nevezés!$A$2:$J$450,6,FALSE),"")</f>
        <v>Bouvier</v>
      </c>
      <c r="H106" s="86">
        <f>IF($B106&gt;0,VLOOKUP($B106,Nevezés!$A$2:$J$450,7,FALSE),"")</f>
        <v>2012</v>
      </c>
      <c r="I106" s="86" t="str">
        <f>IF($B106&gt;0,VLOOKUP($B106,Nevezés!$A$2:$J$450,8,FALSE),"")</f>
        <v>Feldebrő</v>
      </c>
      <c r="J106" s="86" t="str">
        <f>IF($B106&gt;0,VLOOKUP($B106,Nevezés!$A$2:$J$450,9,FALSE),"")</f>
        <v>félszáraz</v>
      </c>
      <c r="K106" s="86" t="str">
        <f>IF($B106&gt;0,VLOOKUP($B106,Nevezés!$A$2:$J$450,10,FALSE),"")</f>
        <v>fehér</v>
      </c>
      <c r="L106" s="87">
        <f>Pontozás6X5!B52</f>
        <v>2</v>
      </c>
      <c r="M106" s="87">
        <f>Pontozás6X5!C52</f>
        <v>19.5</v>
      </c>
      <c r="N106" s="87">
        <f>Pontozás6X5!D52</f>
        <v>20</v>
      </c>
      <c r="O106" s="87">
        <f>Pontozás6X5!E52</f>
        <v>18.4</v>
      </c>
      <c r="P106" s="87">
        <f>Pontozás6X5!F52</f>
        <v>18.5</v>
      </c>
      <c r="Q106" s="87">
        <f>Pontozás6X5!G52</f>
        <v>19.6</v>
      </c>
      <c r="R106" s="89">
        <f t="shared" si="4"/>
        <v>19.2</v>
      </c>
      <c r="S106" s="54" t="str">
        <f t="shared" si="5"/>
        <v>Arany</v>
      </c>
      <c r="T106"/>
    </row>
    <row r="107" spans="1:20" s="92" customFormat="1" ht="12.75" customHeight="1">
      <c r="A107" s="84">
        <f t="shared" si="3"/>
        <v>10</v>
      </c>
      <c r="B107" s="84">
        <f>Pontozás6X5!A190</f>
        <v>339</v>
      </c>
      <c r="C107" s="85">
        <f>IF($B107&gt;0,VLOOKUP($B107,Nevezés!$A$2:$J$450,2,FALSE),"")</f>
        <v>106</v>
      </c>
      <c r="D107" s="86" t="str">
        <f>IF($B107&gt;0,VLOOKUP($B107,Nevezés!$A$2:$J$450,3,FALSE),"")</f>
        <v>Faragó László</v>
      </c>
      <c r="E107" s="86" t="str">
        <f>IF($B107&gt;0,VLOOKUP($B107,Nevezés!$A$2:$J$450,4,FALSE),"")</f>
        <v>M.o.</v>
      </c>
      <c r="F107" s="86" t="str">
        <f>IF($B107&gt;0,VLOOKUP($B107,Nevezés!$A$2:$J$450,5,FALSE),"")</f>
        <v>Piliscsév</v>
      </c>
      <c r="G107" s="86" t="str">
        <f>IF($B107&gt;0,VLOOKUP($B107,Nevezés!$A$2:$J$450,6,FALSE),"")</f>
        <v>Cabernet franc</v>
      </c>
      <c r="H107" s="86">
        <f>IF($B107&gt;0,VLOOKUP($B107,Nevezés!$A$2:$J$450,7,FALSE),"")</f>
        <v>2011</v>
      </c>
      <c r="I107" s="86" t="str">
        <f>IF($B107&gt;0,VLOOKUP($B107,Nevezés!$A$2:$J$450,8,FALSE),"")</f>
        <v>Andornaktálya</v>
      </c>
      <c r="J107" s="86" t="str">
        <f>IF($B107&gt;0,VLOOKUP($B107,Nevezés!$A$2:$J$450,9,FALSE),"")</f>
        <v>száraz</v>
      </c>
      <c r="K107" s="86" t="str">
        <f>IF($B107&gt;0,VLOOKUP($B107,Nevezés!$A$2:$J$450,10,FALSE),"")</f>
        <v>vörös</v>
      </c>
      <c r="L107" s="87">
        <f>Pontozás6X5!B190</f>
        <v>1</v>
      </c>
      <c r="M107" s="87">
        <f>Pontozás6X5!C190</f>
        <v>18.8</v>
      </c>
      <c r="N107" s="87">
        <f>Pontozás6X5!D190</f>
        <v>18.7</v>
      </c>
      <c r="O107" s="87">
        <f>Pontozás6X5!E190</f>
        <v>18.6</v>
      </c>
      <c r="P107" s="87">
        <f>Pontozás6X5!F190</f>
        <v>19.6</v>
      </c>
      <c r="Q107" s="87">
        <f>Pontozás6X5!G190</f>
        <v>19</v>
      </c>
      <c r="R107" s="89">
        <f t="shared" si="4"/>
        <v>18.94</v>
      </c>
      <c r="S107" s="54" t="str">
        <f t="shared" si="5"/>
        <v>Arany</v>
      </c>
      <c r="T107"/>
    </row>
    <row r="108" spans="1:20" s="92" customFormat="1" ht="12.75" customHeight="1">
      <c r="A108" s="84">
        <f t="shared" si="3"/>
        <v>120</v>
      </c>
      <c r="B108" s="84">
        <f>Pontozás6X5!A233</f>
        <v>439</v>
      </c>
      <c r="C108" s="85">
        <f>IF($B108&gt;0,VLOOKUP($B108,Nevezés!$A$2:$J$450,2,FALSE),"")</f>
        <v>107</v>
      </c>
      <c r="D108" s="86" t="str">
        <f>IF($B108&gt;0,VLOOKUP($B108,Nevezés!$A$2:$J$450,3,FALSE),"")</f>
        <v>Faragó László</v>
      </c>
      <c r="E108" s="86" t="str">
        <f>IF($B108&gt;0,VLOOKUP($B108,Nevezés!$A$2:$J$450,4,FALSE),"")</f>
        <v>M.o.</v>
      </c>
      <c r="F108" s="86" t="str">
        <f>IF($B108&gt;0,VLOOKUP($B108,Nevezés!$A$2:$J$450,5,FALSE),"")</f>
        <v>Piliscsév</v>
      </c>
      <c r="G108" s="86" t="str">
        <f>IF($B108&gt;0,VLOOKUP($B108,Nevezés!$A$2:$J$450,6,FALSE),"")</f>
        <v>Pinot Noir</v>
      </c>
      <c r="H108" s="86">
        <f>IF($B108&gt;0,VLOOKUP($B108,Nevezés!$A$2:$J$450,7,FALSE),"")</f>
        <v>2011</v>
      </c>
      <c r="I108" s="86" t="str">
        <f>IF($B108&gt;0,VLOOKUP($B108,Nevezés!$A$2:$J$450,8,FALSE),"")</f>
        <v>Kerecsend</v>
      </c>
      <c r="J108" s="86" t="str">
        <f>IF($B108&gt;0,VLOOKUP($B108,Nevezés!$A$2:$J$450,9,FALSE),"")</f>
        <v>száraz</v>
      </c>
      <c r="K108" s="86" t="str">
        <f>IF($B108&gt;0,VLOOKUP($B108,Nevezés!$A$2:$J$450,10,FALSE),"")</f>
        <v>vörös</v>
      </c>
      <c r="L108" s="87">
        <f>Pontozás6X5!B233</f>
        <v>2</v>
      </c>
      <c r="M108" s="87">
        <f>Pontozás6X5!C233</f>
        <v>16.9</v>
      </c>
      <c r="N108" s="87">
        <f>Pontozás6X5!D233</f>
        <v>17.4</v>
      </c>
      <c r="O108" s="87">
        <f>Pontozás6X5!E233</f>
        <v>16.5</v>
      </c>
      <c r="P108" s="87">
        <f>Pontozás6X5!F233</f>
        <v>16.9</v>
      </c>
      <c r="Q108" s="87">
        <f>Pontozás6X5!G233</f>
        <v>17.7</v>
      </c>
      <c r="R108" s="89">
        <f t="shared" si="4"/>
        <v>17.08</v>
      </c>
      <c r="S108" s="54" t="str">
        <f t="shared" si="5"/>
        <v>Bronz</v>
      </c>
      <c r="T108"/>
    </row>
    <row r="109" spans="1:20" s="92" customFormat="1" ht="12.75" customHeight="1">
      <c r="A109" s="84">
        <f t="shared" si="3"/>
        <v>125</v>
      </c>
      <c r="B109" s="84">
        <f>Pontozás6X5!A80</f>
        <v>618</v>
      </c>
      <c r="C109" s="85">
        <f>IF($B109&gt;0,VLOOKUP($B109,Nevezés!$A$2:$J$450,2,FALSE),"")</f>
        <v>108</v>
      </c>
      <c r="D109" s="86" t="str">
        <f>IF($B109&gt;0,VLOOKUP($B109,Nevezés!$A$2:$J$450,3,FALSE),"")</f>
        <v>Silling Győző</v>
      </c>
      <c r="E109" s="86" t="str">
        <f>IF($B109&gt;0,VLOOKUP($B109,Nevezés!$A$2:$J$450,4,FALSE),"")</f>
        <v>M.o.</v>
      </c>
      <c r="F109" s="86" t="str">
        <f>IF($B109&gt;0,VLOOKUP($B109,Nevezés!$A$2:$J$450,5,FALSE),"")</f>
        <v>Piliscsév</v>
      </c>
      <c r="G109" s="86" t="str">
        <f>IF($B109&gt;0,VLOOKUP($B109,Nevezés!$A$2:$J$450,6,FALSE),"")</f>
        <v>Chardonnay</v>
      </c>
      <c r="H109" s="86">
        <f>IF($B109&gt;0,VLOOKUP($B109,Nevezés!$A$2:$J$450,7,FALSE),"")</f>
        <v>2012</v>
      </c>
      <c r="I109" s="86" t="str">
        <f>IF($B109&gt;0,VLOOKUP($B109,Nevezés!$A$2:$J$450,8,FALSE),"")</f>
        <v>Telki</v>
      </c>
      <c r="J109" s="86" t="str">
        <f>IF($B109&gt;0,VLOOKUP($B109,Nevezés!$A$2:$J$450,9,FALSE),"")</f>
        <v>száraz</v>
      </c>
      <c r="K109" s="86" t="str">
        <f>IF($B109&gt;0,VLOOKUP($B109,Nevezés!$A$2:$J$450,10,FALSE),"")</f>
        <v>fehér</v>
      </c>
      <c r="L109" s="87">
        <f>Pontozás6X5!B80</f>
        <v>4</v>
      </c>
      <c r="M109" s="87">
        <f>Pontozás6X5!C80</f>
        <v>17</v>
      </c>
      <c r="N109" s="87">
        <f>Pontozás6X5!D80</f>
        <v>18</v>
      </c>
      <c r="O109" s="87">
        <f>Pontozás6X5!E80</f>
        <v>16</v>
      </c>
      <c r="P109" s="87">
        <f>Pontozás6X5!F80</f>
        <v>17</v>
      </c>
      <c r="Q109" s="87">
        <f>Pontozás6X5!G80</f>
        <v>17</v>
      </c>
      <c r="R109" s="89">
        <f t="shared" si="4"/>
        <v>17</v>
      </c>
      <c r="S109" s="54" t="str">
        <f t="shared" si="5"/>
        <v>Bronz</v>
      </c>
      <c r="T109"/>
    </row>
    <row r="110" spans="1:20" s="92" customFormat="1" ht="12.75" customHeight="1">
      <c r="A110" s="84">
        <f t="shared" si="3"/>
        <v>11</v>
      </c>
      <c r="B110" s="84">
        <f>Pontozás6X5!A226</f>
        <v>746</v>
      </c>
      <c r="C110" s="85">
        <f>IF($B110&gt;0,VLOOKUP($B110,Nevezés!$A$2:$J$450,2,FALSE),"")</f>
        <v>109</v>
      </c>
      <c r="D110" s="86" t="str">
        <f>IF($B110&gt;0,VLOOKUP($B110,Nevezés!$A$2:$J$450,3,FALSE),"")</f>
        <v>Silling Győző</v>
      </c>
      <c r="E110" s="86" t="str">
        <f>IF($B110&gt;0,VLOOKUP($B110,Nevezés!$A$2:$J$450,4,FALSE),"")</f>
        <v>M.o.</v>
      </c>
      <c r="F110" s="86" t="str">
        <f>IF($B110&gt;0,VLOOKUP($B110,Nevezés!$A$2:$J$450,5,FALSE),"")</f>
        <v>Piliscsév</v>
      </c>
      <c r="G110" s="86" t="str">
        <f>IF($B110&gt;0,VLOOKUP($B110,Nevezés!$A$2:$J$450,6,FALSE),"")</f>
        <v>Cabernet sauvignon</v>
      </c>
      <c r="H110" s="86">
        <f>IF($B110&gt;0,VLOOKUP($B110,Nevezés!$A$2:$J$450,7,FALSE),"")</f>
        <v>2012</v>
      </c>
      <c r="I110" s="86" t="str">
        <f>IF($B110&gt;0,VLOOKUP($B110,Nevezés!$A$2:$J$450,8,FALSE),"")</f>
        <v>Eger</v>
      </c>
      <c r="J110" s="86" t="str">
        <f>IF($B110&gt;0,VLOOKUP($B110,Nevezés!$A$2:$J$450,9,FALSE),"")</f>
        <v>száraz</v>
      </c>
      <c r="K110" s="86" t="str">
        <f>IF($B110&gt;0,VLOOKUP($B110,Nevezés!$A$2:$J$450,10,FALSE),"")</f>
        <v>vörös</v>
      </c>
      <c r="L110" s="87">
        <f>Pontozás6X5!B226</f>
        <v>5</v>
      </c>
      <c r="M110" s="87">
        <f>Pontozás6X5!C226</f>
        <v>19.6</v>
      </c>
      <c r="N110" s="87">
        <f>Pontozás6X5!D226</f>
        <v>18.6</v>
      </c>
      <c r="O110" s="87">
        <f>Pontozás6X5!E226</f>
        <v>18.6</v>
      </c>
      <c r="P110" s="87">
        <f>Pontozás6X5!F226</f>
        <v>18.7</v>
      </c>
      <c r="Q110" s="87">
        <f>Pontozás6X5!G226</f>
        <v>19</v>
      </c>
      <c r="R110" s="89">
        <f t="shared" si="4"/>
        <v>18.9</v>
      </c>
      <c r="S110" s="54" t="str">
        <f t="shared" si="5"/>
        <v>Arany</v>
      </c>
      <c r="T110"/>
    </row>
    <row r="111" spans="1:20" s="92" customFormat="1" ht="12.75" customHeight="1">
      <c r="A111" s="84">
        <f t="shared" si="3"/>
        <v>149</v>
      </c>
      <c r="B111" s="84">
        <f>Pontozás6X5!A29</f>
        <v>607</v>
      </c>
      <c r="C111" s="85">
        <f>IF($B111&gt;0,VLOOKUP($B111,Nevezés!$A$2:$J$450,2,FALSE),"")</f>
        <v>110</v>
      </c>
      <c r="D111" s="86" t="str">
        <f>IF($B111&gt;0,VLOOKUP($B111,Nevezés!$A$2:$J$450,3,FALSE),"")</f>
        <v>Lieber József</v>
      </c>
      <c r="E111" s="86" t="str">
        <f>IF($B111&gt;0,VLOOKUP($B111,Nevezés!$A$2:$J$450,4,FALSE),"")</f>
        <v>M.o.</v>
      </c>
      <c r="F111" s="86" t="str">
        <f>IF($B111&gt;0,VLOOKUP($B111,Nevezés!$A$2:$J$450,5,FALSE),"")</f>
        <v>Pilisvörösvár</v>
      </c>
      <c r="G111" s="86" t="str">
        <f>IF($B111&gt;0,VLOOKUP($B111,Nevezés!$A$2:$J$450,6,FALSE),"")</f>
        <v>Furmint+ Hárslevelű</v>
      </c>
      <c r="H111" s="86">
        <f>IF($B111&gt;0,VLOOKUP($B111,Nevezés!$A$2:$J$450,7,FALSE),"")</f>
        <v>2012</v>
      </c>
      <c r="I111" s="86" t="str">
        <f>IF($B111&gt;0,VLOOKUP($B111,Nevezés!$A$2:$J$450,8,FALSE),"")</f>
        <v>Tokaj-Mád</v>
      </c>
      <c r="J111" s="86" t="str">
        <f>IF($B111&gt;0,VLOOKUP($B111,Nevezés!$A$2:$J$450,9,FALSE),"")</f>
        <v>száraz</v>
      </c>
      <c r="K111" s="86" t="str">
        <f>IF($B111&gt;0,VLOOKUP($B111,Nevezés!$A$2:$J$450,10,FALSE),"")</f>
        <v>fehér</v>
      </c>
      <c r="L111" s="87">
        <f>Pontozás6X5!B29</f>
        <v>4</v>
      </c>
      <c r="M111" s="87">
        <f>Pontozás6X5!C29</f>
        <v>16.5</v>
      </c>
      <c r="N111" s="87">
        <f>Pontozás6X5!D29</f>
        <v>17</v>
      </c>
      <c r="O111" s="87">
        <f>Pontozás6X5!E29</f>
        <v>16.4</v>
      </c>
      <c r="P111" s="87">
        <f>Pontozás6X5!F29</f>
        <v>16.1</v>
      </c>
      <c r="Q111" s="87">
        <f>Pontozás6X5!G29</f>
        <v>17.5</v>
      </c>
      <c r="R111" s="89">
        <f t="shared" si="4"/>
        <v>16.7</v>
      </c>
      <c r="S111" s="54" t="str">
        <f t="shared" si="5"/>
        <v>Bronz</v>
      </c>
      <c r="T111"/>
    </row>
    <row r="112" spans="1:20" s="92" customFormat="1" ht="12.75" customHeight="1">
      <c r="A112" s="84">
        <f t="shared" si="3"/>
        <v>26</v>
      </c>
      <c r="B112" s="84">
        <f>Pontozás6X5!A148</f>
        <v>536</v>
      </c>
      <c r="C112" s="85">
        <f>IF($B112&gt;0,VLOOKUP($B112,Nevezés!$A$2:$J$450,2,FALSE),"")</f>
        <v>111</v>
      </c>
      <c r="D112" s="86" t="str">
        <f>IF($B112&gt;0,VLOOKUP($B112,Nevezés!$A$2:$J$450,3,FALSE),"")</f>
        <v>Lieber József</v>
      </c>
      <c r="E112" s="86" t="str">
        <f>IF($B112&gt;0,VLOOKUP($B112,Nevezés!$A$2:$J$450,4,FALSE),"")</f>
        <v>M.o.</v>
      </c>
      <c r="F112" s="86" t="str">
        <f>IF($B112&gt;0,VLOOKUP($B112,Nevezés!$A$2:$J$450,5,FALSE),"")</f>
        <v>Pilisvörösvár</v>
      </c>
      <c r="G112" s="86" t="str">
        <f>IF($B112&gt;0,VLOOKUP($B112,Nevezés!$A$2:$J$450,6,FALSE),"")</f>
        <v>Zweigelt</v>
      </c>
      <c r="H112" s="86">
        <f>IF($B112&gt;0,VLOOKUP($B112,Nevezés!$A$2:$J$450,7,FALSE),"")</f>
        <v>2012</v>
      </c>
      <c r="I112" s="86" t="str">
        <f>IF($B112&gt;0,VLOOKUP($B112,Nevezés!$A$2:$J$450,8,FALSE),"")</f>
        <v>Kesztölc</v>
      </c>
      <c r="J112" s="86" t="str">
        <f>IF($B112&gt;0,VLOOKUP($B112,Nevezés!$A$2:$J$450,9,FALSE),"")</f>
        <v>száraz</v>
      </c>
      <c r="K112" s="86" t="str">
        <f>IF($B112&gt;0,VLOOKUP($B112,Nevezés!$A$2:$J$450,10,FALSE),"")</f>
        <v>vörös</v>
      </c>
      <c r="L112" s="87">
        <f>Pontozás6X5!B148</f>
        <v>3</v>
      </c>
      <c r="M112" s="87">
        <f>Pontozás6X5!C148</f>
        <v>18.6</v>
      </c>
      <c r="N112" s="87">
        <f>Pontozás6X5!D148</f>
        <v>18.6</v>
      </c>
      <c r="O112" s="87">
        <f>Pontozás6X5!E148</f>
        <v>18.6</v>
      </c>
      <c r="P112" s="87">
        <f>Pontozás6X5!F148</f>
        <v>18.6</v>
      </c>
      <c r="Q112" s="87">
        <f>Pontozás6X5!G148</f>
        <v>18.6</v>
      </c>
      <c r="R112" s="89">
        <f t="shared" si="4"/>
        <v>18.6</v>
      </c>
      <c r="S112" s="54" t="str">
        <f t="shared" si="5"/>
        <v>Arany</v>
      </c>
      <c r="T112"/>
    </row>
    <row r="113" spans="1:20" s="92" customFormat="1" ht="12.75" customHeight="1">
      <c r="A113" s="84">
        <f t="shared" si="3"/>
        <v>146</v>
      </c>
      <c r="B113" s="84">
        <f>Pontozás6X5!A146</f>
        <v>424</v>
      </c>
      <c r="C113" s="85">
        <f>IF($B113&gt;0,VLOOKUP($B113,Nevezés!$A$2:$J$450,2,FALSE),"")</f>
        <v>112</v>
      </c>
      <c r="D113" s="86" t="str">
        <f>IF($B113&gt;0,VLOOKUP($B113,Nevezés!$A$2:$J$450,3,FALSE),"")</f>
        <v>Zsolnay József</v>
      </c>
      <c r="E113" s="86" t="str">
        <f>IF($B113&gt;0,VLOOKUP($B113,Nevezés!$A$2:$J$450,4,FALSE),"")</f>
        <v>M.o.</v>
      </c>
      <c r="F113" s="86" t="str">
        <f>IF($B113&gt;0,VLOOKUP($B113,Nevezés!$A$2:$J$450,5,FALSE),"")</f>
        <v>Piliscsév</v>
      </c>
      <c r="G113" s="86" t="str">
        <f>IF($B113&gt;0,VLOOKUP($B113,Nevezés!$A$2:$J$450,6,FALSE),"")</f>
        <v>Cserszegi fűszeres</v>
      </c>
      <c r="H113" s="86">
        <f>IF($B113&gt;0,VLOOKUP($B113,Nevezés!$A$2:$J$450,7,FALSE),"")</f>
        <v>2012</v>
      </c>
      <c r="I113" s="86" t="str">
        <f>IF($B113&gt;0,VLOOKUP($B113,Nevezés!$A$2:$J$450,8,FALSE),"")</f>
        <v>Kesztölc</v>
      </c>
      <c r="J113" s="86" t="str">
        <f>IF($B113&gt;0,VLOOKUP($B113,Nevezés!$A$2:$J$450,9,FALSE),"")</f>
        <v>száraz</v>
      </c>
      <c r="K113" s="86" t="str">
        <f>IF($B113&gt;0,VLOOKUP($B113,Nevezés!$A$2:$J$450,10,FALSE),"")</f>
        <v>fehér</v>
      </c>
      <c r="L113" s="87">
        <f>Pontozás6X5!B146</f>
        <v>2</v>
      </c>
      <c r="M113" s="87">
        <f>Pontozás6X5!C146</f>
        <v>16.8</v>
      </c>
      <c r="N113" s="87">
        <f>Pontozás6X5!D146</f>
        <v>17</v>
      </c>
      <c r="O113" s="87">
        <f>Pontozás6X5!E146</f>
        <v>16.2</v>
      </c>
      <c r="P113" s="87">
        <f>Pontozás6X5!F146</f>
        <v>16.6</v>
      </c>
      <c r="Q113" s="87">
        <f>Pontozás6X5!G146</f>
        <v>17</v>
      </c>
      <c r="R113" s="89">
        <f t="shared" si="4"/>
        <v>16.72</v>
      </c>
      <c r="S113" s="54" t="str">
        <f t="shared" si="5"/>
        <v>Bronz</v>
      </c>
      <c r="T113"/>
    </row>
    <row r="114" spans="1:20" s="92" customFormat="1" ht="12.75" customHeight="1">
      <c r="A114" s="84">
        <f t="shared" si="3"/>
        <v>104</v>
      </c>
      <c r="B114" s="84">
        <f>Pontozás6X5!A210</f>
        <v>342</v>
      </c>
      <c r="C114" s="85">
        <f>IF($B114&gt;0,VLOOKUP($B114,Nevezés!$A$2:$J$450,2,FALSE),"")</f>
        <v>113</v>
      </c>
      <c r="D114" s="86" t="str">
        <f>IF($B114&gt;0,VLOOKUP($B114,Nevezés!$A$2:$J$450,3,FALSE),"")</f>
        <v>Zsolnay József</v>
      </c>
      <c r="E114" s="86" t="str">
        <f>IF($B114&gt;0,VLOOKUP($B114,Nevezés!$A$2:$J$450,4,FALSE),"")</f>
        <v>M.o.</v>
      </c>
      <c r="F114" s="86" t="str">
        <f>IF($B114&gt;0,VLOOKUP($B114,Nevezés!$A$2:$J$450,5,FALSE),"")</f>
        <v>Piliscsév</v>
      </c>
      <c r="G114" s="86" t="str">
        <f>IF($B114&gt;0,VLOOKUP($B114,Nevezés!$A$2:$J$450,6,FALSE),"")</f>
        <v>Cabernet sauvignon</v>
      </c>
      <c r="H114" s="86">
        <f>IF($B114&gt;0,VLOOKUP($B114,Nevezés!$A$2:$J$450,7,FALSE),"")</f>
        <v>2011</v>
      </c>
      <c r="I114" s="86" t="str">
        <f>IF($B114&gt;0,VLOOKUP($B114,Nevezés!$A$2:$J$450,8,FALSE),"")</f>
        <v>Eger</v>
      </c>
      <c r="J114" s="86" t="str">
        <f>IF($B114&gt;0,VLOOKUP($B114,Nevezés!$A$2:$J$450,9,FALSE),"")</f>
        <v>száraz</v>
      </c>
      <c r="K114" s="86" t="str">
        <f>IF($B114&gt;0,VLOOKUP($B114,Nevezés!$A$2:$J$450,10,FALSE),"")</f>
        <v>vörös</v>
      </c>
      <c r="L114" s="87">
        <f>Pontozás6X5!B210</f>
        <v>1</v>
      </c>
      <c r="M114" s="87">
        <f>Pontozás6X5!C210</f>
        <v>17</v>
      </c>
      <c r="N114" s="87">
        <f>Pontozás6X5!D210</f>
        <v>16.8</v>
      </c>
      <c r="O114" s="87">
        <f>Pontozás6X5!E210</f>
        <v>17.5</v>
      </c>
      <c r="P114" s="87">
        <f>Pontozás6X5!F210</f>
        <v>17.7</v>
      </c>
      <c r="Q114" s="87">
        <f>Pontozás6X5!G210</f>
        <v>17.5</v>
      </c>
      <c r="R114" s="89">
        <f t="shared" si="4"/>
        <v>17.3</v>
      </c>
      <c r="S114" s="54" t="str">
        <f t="shared" si="5"/>
        <v>Bronz</v>
      </c>
      <c r="T114"/>
    </row>
    <row r="115" spans="1:20" s="92" customFormat="1" ht="12.75" customHeight="1">
      <c r="A115" s="84">
        <f t="shared" si="3"/>
        <v>146</v>
      </c>
      <c r="B115" s="84">
        <f>Pontozás6X5!A25</f>
        <v>304</v>
      </c>
      <c r="C115" s="85">
        <f>IF($B115&gt;0,VLOOKUP($B115,Nevezés!$A$2:$J$450,2,FALSE),"")</f>
        <v>114</v>
      </c>
      <c r="D115" s="86" t="str">
        <f>IF($B115&gt;0,VLOOKUP($B115,Nevezés!$A$2:$J$450,3,FALSE),"")</f>
        <v>Wencz János</v>
      </c>
      <c r="E115" s="86" t="str">
        <f>IF($B115&gt;0,VLOOKUP($B115,Nevezés!$A$2:$J$450,4,FALSE),"")</f>
        <v>M.o.</v>
      </c>
      <c r="F115" s="86" t="str">
        <f>IF($B115&gt;0,VLOOKUP($B115,Nevezés!$A$2:$J$450,5,FALSE),"")</f>
        <v>Epöl</v>
      </c>
      <c r="G115" s="86" t="str">
        <f>IF($B115&gt;0,VLOOKUP($B115,Nevezés!$A$2:$J$450,6,FALSE),"")</f>
        <v>Vegyes fehér /rizl.szilváni,saszla,irsai/</v>
      </c>
      <c r="H115" s="86">
        <f>IF($B115&gt;0,VLOOKUP($B115,Nevezés!$A$2:$J$450,7,FALSE),"")</f>
        <v>2012</v>
      </c>
      <c r="I115" s="86" t="str">
        <f>IF($B115&gt;0,VLOOKUP($B115,Nevezés!$A$2:$J$450,8,FALSE),"")</f>
        <v>Epöl</v>
      </c>
      <c r="J115" s="86" t="str">
        <f>IF($B115&gt;0,VLOOKUP($B115,Nevezés!$A$2:$J$450,9,FALSE),"")</f>
        <v>száraz</v>
      </c>
      <c r="K115" s="86" t="str">
        <f>IF($B115&gt;0,VLOOKUP($B115,Nevezés!$A$2:$J$450,10,FALSE),"")</f>
        <v>fehér</v>
      </c>
      <c r="L115" s="87">
        <f>Pontozás6X5!B25</f>
        <v>1</v>
      </c>
      <c r="M115" s="87">
        <f>Pontozás6X5!C25</f>
        <v>16.5</v>
      </c>
      <c r="N115" s="87">
        <f>Pontozás6X5!D25</f>
        <v>16.6</v>
      </c>
      <c r="O115" s="87">
        <f>Pontozás6X5!E25</f>
        <v>16</v>
      </c>
      <c r="P115" s="87">
        <f>Pontozás6X5!F25</f>
        <v>17.5</v>
      </c>
      <c r="Q115" s="87">
        <f>Pontozás6X5!G25</f>
        <v>17</v>
      </c>
      <c r="R115" s="89">
        <f t="shared" si="4"/>
        <v>16.72</v>
      </c>
      <c r="S115" s="54" t="str">
        <f t="shared" si="5"/>
        <v>Bronz</v>
      </c>
      <c r="T115"/>
    </row>
    <row r="116" spans="1:20" s="92" customFormat="1" ht="12.75" customHeight="1">
      <c r="A116" s="84">
        <f t="shared" si="3"/>
        <v>169</v>
      </c>
      <c r="B116" s="84">
        <f>Pontozás6X5!A23</f>
        <v>508</v>
      </c>
      <c r="C116" s="85">
        <f>IF($B116&gt;0,VLOOKUP($B116,Nevezés!$A$2:$J$450,2,FALSE),"")</f>
        <v>115</v>
      </c>
      <c r="D116" s="86" t="str">
        <f>IF($B116&gt;0,VLOOKUP($B116,Nevezés!$A$2:$J$450,3,FALSE),"")</f>
        <v>Wencz Péter</v>
      </c>
      <c r="E116" s="86" t="str">
        <f>IF($B116&gt;0,VLOOKUP($B116,Nevezés!$A$2:$J$450,4,FALSE),"")</f>
        <v>M.o.</v>
      </c>
      <c r="F116" s="86" t="str">
        <f>IF($B116&gt;0,VLOOKUP($B116,Nevezés!$A$2:$J$450,5,FALSE),"")</f>
        <v>Epöl</v>
      </c>
      <c r="G116" s="86" t="str">
        <f>IF($B116&gt;0,VLOOKUP($B116,Nevezés!$A$2:$J$450,6,FALSE),"")</f>
        <v>Rizlingszilváni</v>
      </c>
      <c r="H116" s="86">
        <f>IF($B116&gt;0,VLOOKUP($B116,Nevezés!$A$2:$J$450,7,FALSE),"")</f>
        <v>2012</v>
      </c>
      <c r="I116" s="86" t="str">
        <f>IF($B116&gt;0,VLOOKUP($B116,Nevezés!$A$2:$J$450,8,FALSE),"")</f>
        <v>Kesztölc</v>
      </c>
      <c r="J116" s="86" t="str">
        <f>IF($B116&gt;0,VLOOKUP($B116,Nevezés!$A$2:$J$450,9,FALSE),"")</f>
        <v>száraz</v>
      </c>
      <c r="K116" s="86" t="str">
        <f>IF($B116&gt;0,VLOOKUP($B116,Nevezés!$A$2:$J$450,10,FALSE),"")</f>
        <v>fehér</v>
      </c>
      <c r="L116" s="87">
        <f>Pontozás6X5!B23</f>
        <v>3</v>
      </c>
      <c r="M116" s="87">
        <f>Pontozás6X5!C23</f>
        <v>16.4</v>
      </c>
      <c r="N116" s="87">
        <f>Pontozás6X5!D23</f>
        <v>16</v>
      </c>
      <c r="O116" s="87">
        <f>Pontozás6X5!E23</f>
        <v>16.5</v>
      </c>
      <c r="P116" s="87">
        <f>Pontozás6X5!F23</f>
        <v>16</v>
      </c>
      <c r="Q116" s="87">
        <f>Pontozás6X5!G23</f>
        <v>17</v>
      </c>
      <c r="R116" s="89">
        <f t="shared" si="4"/>
        <v>16.380000000000003</v>
      </c>
      <c r="S116" s="54" t="str">
        <f t="shared" si="5"/>
        <v>Oklevél</v>
      </c>
      <c r="T116"/>
    </row>
    <row r="117" spans="1:20" s="92" customFormat="1" ht="12.75" customHeight="1">
      <c r="A117" s="84">
        <f t="shared" si="3"/>
        <v>116</v>
      </c>
      <c r="B117" s="84">
        <f>Pontozás6X5!A6</f>
        <v>301</v>
      </c>
      <c r="C117" s="85">
        <f>IF($B117&gt;0,VLOOKUP($B117,Nevezés!$A$2:$J$450,2,FALSE),"")</f>
        <v>116</v>
      </c>
      <c r="D117" s="86" t="str">
        <f>IF($B117&gt;0,VLOOKUP($B117,Nevezés!$A$2:$J$450,3,FALSE),"")</f>
        <v>Wencz Péter</v>
      </c>
      <c r="E117" s="86" t="str">
        <f>IF($B117&gt;0,VLOOKUP($B117,Nevezés!$A$2:$J$450,4,FALSE),"")</f>
        <v>M.o.</v>
      </c>
      <c r="F117" s="86" t="str">
        <f>IF($B117&gt;0,VLOOKUP($B117,Nevezés!$A$2:$J$450,5,FALSE),"")</f>
        <v>Epöl</v>
      </c>
      <c r="G117" s="86" t="str">
        <f>IF($B117&gt;0,VLOOKUP($B117,Nevezés!$A$2:$J$450,6,FALSE),"")</f>
        <v>Vegyes fehér</v>
      </c>
      <c r="H117" s="86">
        <f>IF($B117&gt;0,VLOOKUP($B117,Nevezés!$A$2:$J$450,7,FALSE),"")</f>
        <v>2012</v>
      </c>
      <c r="I117" s="86" t="str">
        <f>IF($B117&gt;0,VLOOKUP($B117,Nevezés!$A$2:$J$450,8,FALSE),"")</f>
        <v>Tokod</v>
      </c>
      <c r="J117" s="86" t="str">
        <f>IF($B117&gt;0,VLOOKUP($B117,Nevezés!$A$2:$J$450,9,FALSE),"")</f>
        <v>száraz</v>
      </c>
      <c r="K117" s="86" t="str">
        <f>IF($B117&gt;0,VLOOKUP($B117,Nevezés!$A$2:$J$450,10,FALSE),"")</f>
        <v>fehér</v>
      </c>
      <c r="L117" s="87">
        <f>Pontozás6X5!B6</f>
        <v>1</v>
      </c>
      <c r="M117" s="87">
        <f>Pontozás6X5!C6</f>
        <v>18</v>
      </c>
      <c r="N117" s="87">
        <f>Pontozás6X5!D6</f>
        <v>15</v>
      </c>
      <c r="O117" s="87">
        <f>Pontozás6X5!E6</f>
        <v>17</v>
      </c>
      <c r="P117" s="87">
        <f>Pontozás6X5!F6</f>
        <v>18</v>
      </c>
      <c r="Q117" s="87">
        <f>Pontozás6X5!G6</f>
        <v>17.5</v>
      </c>
      <c r="R117" s="89">
        <f t="shared" si="4"/>
        <v>17.1</v>
      </c>
      <c r="S117" s="54" t="str">
        <f t="shared" si="5"/>
        <v>Bronz</v>
      </c>
      <c r="T117"/>
    </row>
    <row r="118" spans="1:20" s="92" customFormat="1" ht="12.75" customHeight="1">
      <c r="A118" s="84">
        <f t="shared" si="3"/>
        <v>58</v>
      </c>
      <c r="B118" s="84">
        <f>Pontozás6X5!A9</f>
        <v>302</v>
      </c>
      <c r="C118" s="85">
        <f>IF($B118&gt;0,VLOOKUP($B118,Nevezés!$A$2:$J$450,2,FALSE),"")</f>
        <v>117</v>
      </c>
      <c r="D118" s="86" t="str">
        <f>IF($B118&gt;0,VLOOKUP($B118,Nevezés!$A$2:$J$450,3,FALSE),"")</f>
        <v>Bercsényi László</v>
      </c>
      <c r="E118" s="86" t="str">
        <f>IF($B118&gt;0,VLOOKUP($B118,Nevezés!$A$2:$J$450,4,FALSE),"")</f>
        <v>M.o.</v>
      </c>
      <c r="F118" s="86" t="str">
        <f>IF($B118&gt;0,VLOOKUP($B118,Nevezés!$A$2:$J$450,5,FALSE),"")</f>
        <v>Sárisáp</v>
      </c>
      <c r="G118" s="86" t="str">
        <f>IF($B118&gt;0,VLOOKUP($B118,Nevezés!$A$2:$J$450,6,FALSE),"")</f>
        <v>Vegyes fehér</v>
      </c>
      <c r="H118" s="86">
        <f>IF($B118&gt;0,VLOOKUP($B118,Nevezés!$A$2:$J$450,7,FALSE),"")</f>
        <v>2012</v>
      </c>
      <c r="I118" s="86" t="str">
        <f>IF($B118&gt;0,VLOOKUP($B118,Nevezés!$A$2:$J$450,8,FALSE),"")</f>
        <v>Sárisáp</v>
      </c>
      <c r="J118" s="86" t="str">
        <f>IF($B118&gt;0,VLOOKUP($B118,Nevezés!$A$2:$J$450,9,FALSE),"")</f>
        <v>száraz</v>
      </c>
      <c r="K118" s="86" t="str">
        <f>IF($B118&gt;0,VLOOKUP($B118,Nevezés!$A$2:$J$450,10,FALSE),"")</f>
        <v>fehér</v>
      </c>
      <c r="L118" s="87">
        <f>Pontozás6X5!B9</f>
        <v>1</v>
      </c>
      <c r="M118" s="87">
        <f>Pontozás6X5!C9</f>
        <v>18.2</v>
      </c>
      <c r="N118" s="87">
        <f>Pontozás6X5!D9</f>
        <v>17.6</v>
      </c>
      <c r="O118" s="87">
        <f>Pontozás6X5!E9</f>
        <v>17.5</v>
      </c>
      <c r="P118" s="87">
        <f>Pontozás6X5!F9</f>
        <v>18.5</v>
      </c>
      <c r="Q118" s="87">
        <f>Pontozás6X5!G9</f>
        <v>18</v>
      </c>
      <c r="R118" s="89">
        <f t="shared" si="4"/>
        <v>17.96</v>
      </c>
      <c r="S118" s="54" t="str">
        <f t="shared" si="5"/>
        <v>Ezüst</v>
      </c>
      <c r="T118"/>
    </row>
    <row r="119" spans="1:20" s="92" customFormat="1" ht="12.75" customHeight="1">
      <c r="A119" s="84">
        <f t="shared" si="3"/>
        <v>189</v>
      </c>
      <c r="B119" s="84">
        <f>Pontozás6X5!A11</f>
        <v>702</v>
      </c>
      <c r="C119" s="85">
        <f>IF($B119&gt;0,VLOOKUP($B119,Nevezés!$A$2:$J$450,2,FALSE),"")</f>
        <v>118</v>
      </c>
      <c r="D119" s="86" t="str">
        <f>IF($B119&gt;0,VLOOKUP($B119,Nevezés!$A$2:$J$450,3,FALSE),"")</f>
        <v>Wibling József</v>
      </c>
      <c r="E119" s="86" t="str">
        <f>IF($B119&gt;0,VLOOKUP($B119,Nevezés!$A$2:$J$450,4,FALSE),"")</f>
        <v>M.o.</v>
      </c>
      <c r="F119" s="86" t="str">
        <f>IF($B119&gt;0,VLOOKUP($B119,Nevezés!$A$2:$J$450,5,FALSE),"")</f>
        <v>Sárisáp</v>
      </c>
      <c r="G119" s="86" t="str">
        <f>IF($B119&gt;0,VLOOKUP($B119,Nevezés!$A$2:$J$450,6,FALSE),"")</f>
        <v>Vegyes fehér</v>
      </c>
      <c r="H119" s="86">
        <f>IF($B119&gt;0,VLOOKUP($B119,Nevezés!$A$2:$J$450,7,FALSE),"")</f>
        <v>2012</v>
      </c>
      <c r="I119" s="86" t="str">
        <f>IF($B119&gt;0,VLOOKUP($B119,Nevezés!$A$2:$J$450,8,FALSE),"")</f>
        <v>Sárisáp</v>
      </c>
      <c r="J119" s="86" t="str">
        <f>IF($B119&gt;0,VLOOKUP($B119,Nevezés!$A$2:$J$450,9,FALSE),"")</f>
        <v>félszáraz</v>
      </c>
      <c r="K119" s="86" t="str">
        <f>IF($B119&gt;0,VLOOKUP($B119,Nevezés!$A$2:$J$450,10,FALSE),"")</f>
        <v>fehér</v>
      </c>
      <c r="L119" s="87">
        <f>Pontozás6X5!B11</f>
        <v>5</v>
      </c>
      <c r="M119" s="87">
        <f>Pontozás6X5!C11</f>
        <v>15.5</v>
      </c>
      <c r="N119" s="87">
        <f>Pontozás6X5!D11</f>
        <v>16</v>
      </c>
      <c r="O119" s="87">
        <f>Pontozás6X5!E11</f>
        <v>15.9</v>
      </c>
      <c r="P119" s="87">
        <f>Pontozás6X5!F11</f>
        <v>16.5</v>
      </c>
      <c r="Q119" s="87">
        <f>Pontozás6X5!G11</f>
        <v>16</v>
      </c>
      <c r="R119" s="89">
        <f t="shared" si="4"/>
        <v>15.98</v>
      </c>
      <c r="S119" s="54" t="str">
        <f t="shared" si="5"/>
        <v> </v>
      </c>
      <c r="T119"/>
    </row>
    <row r="120" spans="1:19" ht="12.75">
      <c r="A120" s="84">
        <f t="shared" si="3"/>
        <v>102</v>
      </c>
      <c r="B120" s="84">
        <f>Pontozás6X5!A180</f>
        <v>736</v>
      </c>
      <c r="C120" s="85">
        <f>IF($B120&gt;0,VLOOKUP($B120,Nevezés!$A$2:$J$450,2,FALSE),"")</f>
        <v>119</v>
      </c>
      <c r="D120" s="86" t="str">
        <f>IF($B120&gt;0,VLOOKUP($B120,Nevezés!$A$2:$J$450,3,FALSE),"")</f>
        <v>Wibling József</v>
      </c>
      <c r="E120" s="86" t="str">
        <f>IF($B120&gt;0,VLOOKUP($B120,Nevezés!$A$2:$J$450,4,FALSE),"")</f>
        <v>M.o.</v>
      </c>
      <c r="F120" s="86" t="str">
        <f>IF($B120&gt;0,VLOOKUP($B120,Nevezés!$A$2:$J$450,5,FALSE),"")</f>
        <v>Sárisáp</v>
      </c>
      <c r="G120" s="86" t="str">
        <f>IF($B120&gt;0,VLOOKUP($B120,Nevezés!$A$2:$J$450,6,FALSE),"")</f>
        <v>Vegye vörös</v>
      </c>
      <c r="H120" s="86">
        <f>IF($B120&gt;0,VLOOKUP($B120,Nevezés!$A$2:$J$450,7,FALSE),"")</f>
        <v>2012</v>
      </c>
      <c r="I120" s="86" t="str">
        <f>IF($B120&gt;0,VLOOKUP($B120,Nevezés!$A$2:$J$450,8,FALSE),"")</f>
        <v>Sárisáp</v>
      </c>
      <c r="J120" s="86" t="str">
        <f>IF($B120&gt;0,VLOOKUP($B120,Nevezés!$A$2:$J$450,9,FALSE),"")</f>
        <v>száraz</v>
      </c>
      <c r="K120" s="86" t="str">
        <f>IF($B120&gt;0,VLOOKUP($B120,Nevezés!$A$2:$J$450,10,FALSE),"")</f>
        <v>vörös</v>
      </c>
      <c r="L120" s="87">
        <f>Pontozás6X5!B180</f>
        <v>5</v>
      </c>
      <c r="M120" s="87">
        <f>Pontozás6X5!C180</f>
        <v>17.7</v>
      </c>
      <c r="N120" s="87">
        <f>Pontozás6X5!D180</f>
        <v>17.4</v>
      </c>
      <c r="O120" s="87">
        <f>Pontozás6X5!E180</f>
        <v>17.6</v>
      </c>
      <c r="P120" s="87">
        <f>Pontozás6X5!F180</f>
        <v>17</v>
      </c>
      <c r="Q120" s="87">
        <f>Pontozás6X5!G180</f>
        <v>17.2</v>
      </c>
      <c r="R120" s="89">
        <f t="shared" si="4"/>
        <v>17.38</v>
      </c>
      <c r="S120" s="54" t="str">
        <f t="shared" si="5"/>
        <v>Bronz</v>
      </c>
    </row>
    <row r="121" spans="1:19" ht="12.75">
      <c r="A121" s="84">
        <f t="shared" si="3"/>
        <v>134</v>
      </c>
      <c r="B121" s="84">
        <f>Pontozás6X5!A214</f>
        <v>343</v>
      </c>
      <c r="C121" s="85">
        <f>IF($B121&gt;0,VLOOKUP($B121,Nevezés!$A$2:$J$450,2,FALSE),"")</f>
        <v>120</v>
      </c>
      <c r="D121" s="86" t="str">
        <f>IF($B121&gt;0,VLOOKUP($B121,Nevezés!$A$2:$J$450,3,FALSE),"")</f>
        <v>Türk János</v>
      </c>
      <c r="E121" s="86" t="str">
        <f>IF($B121&gt;0,VLOOKUP($B121,Nevezés!$A$2:$J$450,4,FALSE),"")</f>
        <v>M.o.</v>
      </c>
      <c r="F121" s="86" t="str">
        <f>IF($B121&gt;0,VLOOKUP($B121,Nevezés!$A$2:$J$450,5,FALSE),"")</f>
        <v>Pilisvörösvár</v>
      </c>
      <c r="G121" s="86" t="str">
        <f>IF($B121&gt;0,VLOOKUP($B121,Nevezés!$A$2:$J$450,6,FALSE),"")</f>
        <v>Cabernet sauvignon</v>
      </c>
      <c r="H121" s="86">
        <f>IF($B121&gt;0,VLOOKUP($B121,Nevezés!$A$2:$J$450,7,FALSE),"")</f>
        <v>2011</v>
      </c>
      <c r="I121" s="86" t="str">
        <f>IF($B121&gt;0,VLOOKUP($B121,Nevezés!$A$2:$J$450,8,FALSE),"")</f>
        <v>Szekszárd</v>
      </c>
      <c r="J121" s="86" t="str">
        <f>IF($B121&gt;0,VLOOKUP($B121,Nevezés!$A$2:$J$450,9,FALSE),"")</f>
        <v>száraz</v>
      </c>
      <c r="K121" s="86" t="str">
        <f>IF($B121&gt;0,VLOOKUP($B121,Nevezés!$A$2:$J$450,10,FALSE),"")</f>
        <v>vörös</v>
      </c>
      <c r="L121" s="87">
        <f>Pontozás6X5!B214</f>
        <v>1</v>
      </c>
      <c r="M121" s="87">
        <f>Pontozás6X5!C214</f>
        <v>17</v>
      </c>
      <c r="N121" s="87">
        <f>Pontozás6X5!D214</f>
        <v>16.6</v>
      </c>
      <c r="O121" s="87">
        <f>Pontozás6X5!E214</f>
        <v>17</v>
      </c>
      <c r="P121" s="87">
        <f>Pontozás6X5!F214</f>
        <v>17.5</v>
      </c>
      <c r="Q121" s="87">
        <f>Pontozás6X5!G214</f>
        <v>16.51</v>
      </c>
      <c r="R121" s="89">
        <f t="shared" si="4"/>
        <v>16.922</v>
      </c>
      <c r="S121" s="54" t="str">
        <f t="shared" si="5"/>
        <v>Bronz</v>
      </c>
    </row>
    <row r="122" spans="1:19" ht="12.75">
      <c r="A122" s="84">
        <f t="shared" si="3"/>
        <v>92</v>
      </c>
      <c r="B122" s="84">
        <f>Pontozás6X5!A187</f>
        <v>440</v>
      </c>
      <c r="C122" s="85">
        <f>IF($B122&gt;0,VLOOKUP($B122,Nevezés!$A$2:$J$450,2,FALSE),"")</f>
        <v>121</v>
      </c>
      <c r="D122" s="86" t="str">
        <f>IF($B122&gt;0,VLOOKUP($B122,Nevezés!$A$2:$J$450,3,FALSE),"")</f>
        <v>Türk János</v>
      </c>
      <c r="E122" s="86" t="str">
        <f>IF($B122&gt;0,VLOOKUP($B122,Nevezés!$A$2:$J$450,4,FALSE),"")</f>
        <v>M.o.</v>
      </c>
      <c r="F122" s="86" t="str">
        <f>IF($B122&gt;0,VLOOKUP($B122,Nevezés!$A$2:$J$450,5,FALSE),"")</f>
        <v>Pilisvörösvár</v>
      </c>
      <c r="G122" s="86" t="str">
        <f>IF($B122&gt;0,VLOOKUP($B122,Nevezés!$A$2:$J$450,6,FALSE),"")</f>
        <v>Merlot</v>
      </c>
      <c r="H122" s="86">
        <f>IF($B122&gt;0,VLOOKUP($B122,Nevezés!$A$2:$J$450,7,FALSE),"")</f>
        <v>2012</v>
      </c>
      <c r="I122" s="86" t="str">
        <f>IF($B122&gt;0,VLOOKUP($B122,Nevezés!$A$2:$J$450,8,FALSE),"")</f>
        <v>Eger</v>
      </c>
      <c r="J122" s="86" t="str">
        <f>IF($B122&gt;0,VLOOKUP($B122,Nevezés!$A$2:$J$450,9,FALSE),"")</f>
        <v>száraz</v>
      </c>
      <c r="K122" s="86" t="str">
        <f>IF($B122&gt;0,VLOOKUP($B122,Nevezés!$A$2:$J$450,10,FALSE),"")</f>
        <v>vörös</v>
      </c>
      <c r="L122" s="87">
        <f>Pontozás6X5!B187</f>
        <v>3</v>
      </c>
      <c r="M122" s="87">
        <f>Pontozás6X5!C187</f>
        <v>18</v>
      </c>
      <c r="N122" s="87">
        <f>Pontozás6X5!D187</f>
        <v>17.4</v>
      </c>
      <c r="O122" s="87">
        <f>Pontozás6X5!E187</f>
        <v>17</v>
      </c>
      <c r="P122" s="87">
        <f>Pontozás6X5!F187</f>
        <v>17.5</v>
      </c>
      <c r="Q122" s="87">
        <f>Pontozás6X5!G187</f>
        <v>17.5</v>
      </c>
      <c r="R122" s="89">
        <f t="shared" si="4"/>
        <v>17.48</v>
      </c>
      <c r="S122" s="54" t="str">
        <f t="shared" si="5"/>
        <v>Bronz</v>
      </c>
    </row>
    <row r="123" spans="1:19" ht="12.75">
      <c r="A123" s="84">
        <f t="shared" si="3"/>
        <v>92</v>
      </c>
      <c r="B123" s="84">
        <f>Pontozás6X5!A230</f>
        <v>347</v>
      </c>
      <c r="C123" s="85">
        <f>IF($B123&gt;0,VLOOKUP($B123,Nevezés!$A$2:$J$450,2,FALSE),"")</f>
        <v>122</v>
      </c>
      <c r="D123" s="86" t="str">
        <f>IF($B123&gt;0,VLOOKUP($B123,Nevezés!$A$2:$J$450,3,FALSE),"")</f>
        <v>Türk János</v>
      </c>
      <c r="E123" s="86" t="str">
        <f>IF($B123&gt;0,VLOOKUP($B123,Nevezés!$A$2:$J$450,4,FALSE),"")</f>
        <v>M.o.</v>
      </c>
      <c r="F123" s="86" t="str">
        <f>IF($B123&gt;0,VLOOKUP($B123,Nevezés!$A$2:$J$450,5,FALSE),"")</f>
        <v>Pilisvörösvár</v>
      </c>
      <c r="G123" s="86" t="str">
        <f>IF($B123&gt;0,VLOOKUP($B123,Nevezés!$A$2:$J$450,6,FALSE),"")</f>
        <v>Néró</v>
      </c>
      <c r="H123" s="86">
        <f>IF($B123&gt;0,VLOOKUP($B123,Nevezés!$A$2:$J$450,7,FALSE),"")</f>
        <v>2012</v>
      </c>
      <c r="I123" s="86" t="str">
        <f>IF($B123&gt;0,VLOOKUP($B123,Nevezés!$A$2:$J$450,8,FALSE),"")</f>
        <v>Gyöngyös</v>
      </c>
      <c r="J123" s="86" t="str">
        <f>IF($B123&gt;0,VLOOKUP($B123,Nevezés!$A$2:$J$450,9,FALSE),"")</f>
        <v>száraz</v>
      </c>
      <c r="K123" s="86" t="str">
        <f>IF($B123&gt;0,VLOOKUP($B123,Nevezés!$A$2:$J$450,10,FALSE),"")</f>
        <v>vörös</v>
      </c>
      <c r="L123" s="87">
        <f>Pontozás6X5!B230</f>
        <v>1</v>
      </c>
      <c r="M123" s="87">
        <f>Pontozás6X5!C230</f>
        <v>18</v>
      </c>
      <c r="N123" s="87">
        <f>Pontozás6X5!D230</f>
        <v>18.4</v>
      </c>
      <c r="O123" s="87">
        <f>Pontozás6X5!E230</f>
        <v>16.5</v>
      </c>
      <c r="P123" s="87">
        <f>Pontozás6X5!F230</f>
        <v>17.5</v>
      </c>
      <c r="Q123" s="87">
        <f>Pontozás6X5!G230</f>
        <v>17</v>
      </c>
      <c r="R123" s="89">
        <f t="shared" si="4"/>
        <v>17.48</v>
      </c>
      <c r="S123" s="54" t="str">
        <f t="shared" si="5"/>
        <v>Bronz</v>
      </c>
    </row>
    <row r="124" spans="1:19" ht="12.75">
      <c r="A124" s="84">
        <f t="shared" si="3"/>
        <v>173</v>
      </c>
      <c r="B124" s="84">
        <f>Pontozás6X5!A126</f>
        <v>422</v>
      </c>
      <c r="C124" s="85">
        <f>IF($B124&gt;0,VLOOKUP($B124,Nevezés!$A$2:$J$450,2,FALSE),"")</f>
        <v>123</v>
      </c>
      <c r="D124" s="86" t="str">
        <f>IF($B124&gt;0,VLOOKUP($B124,Nevezés!$A$2:$J$450,3,FALSE),"")</f>
        <v>Scheller Henrik</v>
      </c>
      <c r="E124" s="86" t="str">
        <f>IF($B124&gt;0,VLOOKUP($B124,Nevezés!$A$2:$J$450,4,FALSE),"")</f>
        <v>M.o.</v>
      </c>
      <c r="F124" s="86" t="str">
        <f>IF($B124&gt;0,VLOOKUP($B124,Nevezés!$A$2:$J$450,5,FALSE),"")</f>
        <v>Pilisvörösvár</v>
      </c>
      <c r="G124" s="86" t="str">
        <f>IF($B124&gt;0,VLOOKUP($B124,Nevezés!$A$2:$J$450,6,FALSE),"")</f>
        <v>Sauvignon blanc</v>
      </c>
      <c r="H124" s="86">
        <f>IF($B124&gt;0,VLOOKUP($B124,Nevezés!$A$2:$J$450,7,FALSE),"")</f>
        <v>2012</v>
      </c>
      <c r="I124" s="86" t="str">
        <f>IF($B124&gt;0,VLOOKUP($B124,Nevezés!$A$2:$J$450,8,FALSE),"")</f>
        <v>Mátra</v>
      </c>
      <c r="J124" s="86" t="str">
        <f>IF($B124&gt;0,VLOOKUP($B124,Nevezés!$A$2:$J$450,9,FALSE),"")</f>
        <v>száraz</v>
      </c>
      <c r="K124" s="86" t="str">
        <f>IF($B124&gt;0,VLOOKUP($B124,Nevezés!$A$2:$J$450,10,FALSE),"")</f>
        <v>fehér</v>
      </c>
      <c r="L124" s="87">
        <f>Pontozás6X5!B126</f>
        <v>2</v>
      </c>
      <c r="M124" s="87">
        <f>Pontozás6X5!C126</f>
        <v>16.4</v>
      </c>
      <c r="N124" s="87">
        <f>Pontozás6X5!D126</f>
        <v>16</v>
      </c>
      <c r="O124" s="87">
        <f>Pontozás6X5!E126</f>
        <v>15.8</v>
      </c>
      <c r="P124" s="87">
        <f>Pontozás6X5!F126</f>
        <v>17.4</v>
      </c>
      <c r="Q124" s="87">
        <f>Pontozás6X5!G126</f>
        <v>16</v>
      </c>
      <c r="R124" s="89">
        <f t="shared" si="4"/>
        <v>16.32</v>
      </c>
      <c r="S124" s="54" t="str">
        <f t="shared" si="5"/>
        <v>Oklevél</v>
      </c>
    </row>
    <row r="125" spans="1:19" ht="12.75">
      <c r="A125" s="84">
        <f t="shared" si="3"/>
        <v>73</v>
      </c>
      <c r="B125" s="84">
        <f>Pontozás6X5!A193</f>
        <v>441</v>
      </c>
      <c r="C125" s="85">
        <f>IF($B125&gt;0,VLOOKUP($B125,Nevezés!$A$2:$J$450,2,FALSE),"")</f>
        <v>124</v>
      </c>
      <c r="D125" s="86" t="str">
        <f>IF($B125&gt;0,VLOOKUP($B125,Nevezés!$A$2:$J$450,3,FALSE),"")</f>
        <v>Scheller Henrik</v>
      </c>
      <c r="E125" s="86" t="str">
        <f>IF($B125&gt;0,VLOOKUP($B125,Nevezés!$A$2:$J$450,4,FALSE),"")</f>
        <v>M.o.</v>
      </c>
      <c r="F125" s="86" t="str">
        <f>IF($B125&gt;0,VLOOKUP($B125,Nevezés!$A$2:$J$450,5,FALSE),"")</f>
        <v>Pilisvörösvár</v>
      </c>
      <c r="G125" s="86" t="str">
        <f>IF($B125&gt;0,VLOOKUP($B125,Nevezés!$A$2:$J$450,6,FALSE),"")</f>
        <v>Merlot</v>
      </c>
      <c r="H125" s="86">
        <f>IF($B125&gt;0,VLOOKUP($B125,Nevezés!$A$2:$J$450,7,FALSE),"")</f>
        <v>2012</v>
      </c>
      <c r="I125" s="86" t="str">
        <f>IF($B125&gt;0,VLOOKUP($B125,Nevezés!$A$2:$J$450,8,FALSE),"")</f>
        <v>Eger</v>
      </c>
      <c r="J125" s="86" t="str">
        <f>IF($B125&gt;0,VLOOKUP($B125,Nevezés!$A$2:$J$450,9,FALSE),"")</f>
        <v>száraz</v>
      </c>
      <c r="K125" s="86" t="str">
        <f>IF($B125&gt;0,VLOOKUP($B125,Nevezés!$A$2:$J$450,10,FALSE),"")</f>
        <v>vörös</v>
      </c>
      <c r="L125" s="87">
        <f>Pontozás6X5!B193</f>
        <v>3</v>
      </c>
      <c r="M125" s="87">
        <f>Pontozás6X5!C193</f>
        <v>17</v>
      </c>
      <c r="N125" s="87">
        <f>Pontozás6X5!D193</f>
        <v>17.5</v>
      </c>
      <c r="O125" s="87">
        <f>Pontozás6X5!E193</f>
        <v>18.6</v>
      </c>
      <c r="P125" s="87">
        <f>Pontozás6X5!F193</f>
        <v>18.3</v>
      </c>
      <c r="Q125" s="87">
        <f>Pontozás6X5!G193</f>
        <v>17.3</v>
      </c>
      <c r="R125" s="89">
        <f t="shared" si="4"/>
        <v>17.740000000000002</v>
      </c>
      <c r="S125" s="54" t="str">
        <f t="shared" si="5"/>
        <v>Ezüst</v>
      </c>
    </row>
    <row r="126" spans="1:19" ht="12.75">
      <c r="A126" s="84">
        <f t="shared" si="3"/>
        <v>86</v>
      </c>
      <c r="B126" s="84">
        <f>Pontozás6X5!A218</f>
        <v>344</v>
      </c>
      <c r="C126" s="85">
        <f>IF($B126&gt;0,VLOOKUP($B126,Nevezés!$A$2:$J$450,2,FALSE),"")</f>
        <v>125</v>
      </c>
      <c r="D126" s="86" t="str">
        <f>IF($B126&gt;0,VLOOKUP($B126,Nevezés!$A$2:$J$450,3,FALSE),"")</f>
        <v>Scheller Henrik</v>
      </c>
      <c r="E126" s="86" t="str">
        <f>IF($B126&gt;0,VLOOKUP($B126,Nevezés!$A$2:$J$450,4,FALSE),"")</f>
        <v>M.o.</v>
      </c>
      <c r="F126" s="86" t="str">
        <f>IF($B126&gt;0,VLOOKUP($B126,Nevezés!$A$2:$J$450,5,FALSE),"")</f>
        <v>Pilisvörösvár</v>
      </c>
      <c r="G126" s="86" t="str">
        <f>IF($B126&gt;0,VLOOKUP($B126,Nevezés!$A$2:$J$450,6,FALSE),"")</f>
        <v>Cabernet sauvignon</v>
      </c>
      <c r="H126" s="86">
        <f>IF($B126&gt;0,VLOOKUP($B126,Nevezés!$A$2:$J$450,7,FALSE),"")</f>
        <v>2011</v>
      </c>
      <c r="I126" s="86" t="str">
        <f>IF($B126&gt;0,VLOOKUP($B126,Nevezés!$A$2:$J$450,8,FALSE),"")</f>
        <v>Eger</v>
      </c>
      <c r="J126" s="86" t="str">
        <f>IF($B126&gt;0,VLOOKUP($B126,Nevezés!$A$2:$J$450,9,FALSE),"")</f>
        <v>száraz</v>
      </c>
      <c r="K126" s="86" t="str">
        <f>IF($B126&gt;0,VLOOKUP($B126,Nevezés!$A$2:$J$450,10,FALSE),"")</f>
        <v>vörös</v>
      </c>
      <c r="L126" s="87">
        <f>Pontozás6X5!B218</f>
        <v>1</v>
      </c>
      <c r="M126" s="87">
        <f>Pontozás6X5!C218</f>
        <v>17.7</v>
      </c>
      <c r="N126" s="87">
        <f>Pontozás6X5!D218</f>
        <v>17.6</v>
      </c>
      <c r="O126" s="87">
        <f>Pontozás6X5!E218</f>
        <v>17.8</v>
      </c>
      <c r="P126" s="87">
        <f>Pontozás6X5!F218</f>
        <v>18.2</v>
      </c>
      <c r="Q126" s="87">
        <f>Pontozás6X5!G218</f>
        <v>16.6</v>
      </c>
      <c r="R126" s="89">
        <f t="shared" si="4"/>
        <v>17.580000000000002</v>
      </c>
      <c r="S126" s="54" t="str">
        <f t="shared" si="5"/>
        <v>Ezüst</v>
      </c>
    </row>
    <row r="127" spans="1:19" ht="12.75">
      <c r="A127" s="84">
        <f t="shared" si="3"/>
        <v>154</v>
      </c>
      <c r="B127" s="84">
        <f>Pontozás6X5!A114</f>
        <v>628</v>
      </c>
      <c r="C127" s="85">
        <f>IF($B127&gt;0,VLOOKUP($B127,Nevezés!$A$2:$J$450,2,FALSE),"")</f>
        <v>126</v>
      </c>
      <c r="D127" s="86" t="str">
        <f>IF($B127&gt;0,VLOOKUP($B127,Nevezés!$A$2:$J$450,3,FALSE),"")</f>
        <v>Solymosi Attila</v>
      </c>
      <c r="E127" s="86" t="str">
        <f>IF($B127&gt;0,VLOOKUP($B127,Nevezés!$A$2:$J$450,4,FALSE),"")</f>
        <v>M.o.</v>
      </c>
      <c r="F127" s="86" t="str">
        <f>IF($B127&gt;0,VLOOKUP($B127,Nevezés!$A$2:$J$450,5,FALSE),"")</f>
        <v>Pilisvörösvár</v>
      </c>
      <c r="G127" s="86" t="str">
        <f>IF($B127&gt;0,VLOOKUP($B127,Nevezés!$A$2:$J$450,6,FALSE),"")</f>
        <v>Sárga muskotály</v>
      </c>
      <c r="H127" s="86">
        <f>IF($B127&gt;0,VLOOKUP($B127,Nevezés!$A$2:$J$450,7,FALSE),"")</f>
        <v>2012</v>
      </c>
      <c r="I127" s="86" t="str">
        <f>IF($B127&gt;0,VLOOKUP($B127,Nevezés!$A$2:$J$450,8,FALSE),"")</f>
        <v>Tokaj</v>
      </c>
      <c r="J127" s="86" t="str">
        <f>IF($B127&gt;0,VLOOKUP($B127,Nevezés!$A$2:$J$450,9,FALSE),"")</f>
        <v>száraz</v>
      </c>
      <c r="K127" s="86" t="str">
        <f>IF($B127&gt;0,VLOOKUP($B127,Nevezés!$A$2:$J$450,10,FALSE),"")</f>
        <v>fehér</v>
      </c>
      <c r="L127" s="87">
        <f>Pontozás6X5!B114</f>
        <v>4</v>
      </c>
      <c r="M127" s="87">
        <f>Pontozás6X5!C114</f>
        <v>16.5</v>
      </c>
      <c r="N127" s="87">
        <f>Pontozás6X5!D114</f>
        <v>16.6</v>
      </c>
      <c r="O127" s="87">
        <f>Pontozás6X5!E114</f>
        <v>16.6</v>
      </c>
      <c r="P127" s="87">
        <f>Pontozás6X5!F114</f>
        <v>17</v>
      </c>
      <c r="Q127" s="87">
        <f>Pontozás6X5!G114</f>
        <v>16.5</v>
      </c>
      <c r="R127" s="89">
        <f t="shared" si="4"/>
        <v>16.64</v>
      </c>
      <c r="S127" s="54" t="str">
        <f t="shared" si="5"/>
        <v>Bronz</v>
      </c>
    </row>
    <row r="128" spans="1:19" ht="12.75">
      <c r="A128" s="84">
        <f t="shared" si="3"/>
        <v>73</v>
      </c>
      <c r="B128" s="84">
        <f>Pontozás6X5!A125</f>
        <v>421</v>
      </c>
      <c r="C128" s="85">
        <f>IF($B128&gt;0,VLOOKUP($B128,Nevezés!$A$2:$J$450,2,FALSE),"")</f>
        <v>127</v>
      </c>
      <c r="D128" s="86" t="str">
        <f>IF($B128&gt;0,VLOOKUP($B128,Nevezés!$A$2:$J$450,3,FALSE),"")</f>
        <v>Solymosi Attila</v>
      </c>
      <c r="E128" s="86" t="str">
        <f>IF($B128&gt;0,VLOOKUP($B128,Nevezés!$A$2:$J$450,4,FALSE),"")</f>
        <v>M.o.</v>
      </c>
      <c r="F128" s="86" t="str">
        <f>IF($B128&gt;0,VLOOKUP($B128,Nevezés!$A$2:$J$450,5,FALSE),"")</f>
        <v>Pilisvörösvár</v>
      </c>
      <c r="G128" s="86" t="str">
        <f>IF($B128&gt;0,VLOOKUP($B128,Nevezés!$A$2:$J$450,6,FALSE),"")</f>
        <v>Sauvignon blanc</v>
      </c>
      <c r="H128" s="86">
        <f>IF($B128&gt;0,VLOOKUP($B128,Nevezés!$A$2:$J$450,7,FALSE),"")</f>
        <v>2012</v>
      </c>
      <c r="I128" s="86" t="str">
        <f>IF($B128&gt;0,VLOOKUP($B128,Nevezés!$A$2:$J$450,8,FALSE),"")</f>
        <v>Abasár</v>
      </c>
      <c r="J128" s="86" t="str">
        <f>IF($B128&gt;0,VLOOKUP($B128,Nevezés!$A$2:$J$450,9,FALSE),"")</f>
        <v>száraz</v>
      </c>
      <c r="K128" s="86" t="str">
        <f>IF($B128&gt;0,VLOOKUP($B128,Nevezés!$A$2:$J$450,10,FALSE),"")</f>
        <v>fehér</v>
      </c>
      <c r="L128" s="87">
        <f>Pontozás6X5!B125</f>
        <v>2</v>
      </c>
      <c r="M128" s="87">
        <f>Pontozás6X5!C125</f>
        <v>17.7</v>
      </c>
      <c r="N128" s="87">
        <f>Pontozás6X5!D125</f>
        <v>17.8</v>
      </c>
      <c r="O128" s="87">
        <f>Pontozás6X5!E125</f>
        <v>18.4</v>
      </c>
      <c r="P128" s="87">
        <f>Pontozás6X5!F125</f>
        <v>17.3</v>
      </c>
      <c r="Q128" s="87">
        <f>Pontozás6X5!G125</f>
        <v>17.5</v>
      </c>
      <c r="R128" s="89">
        <f t="shared" si="4"/>
        <v>17.740000000000002</v>
      </c>
      <c r="S128" s="54" t="str">
        <f t="shared" si="5"/>
        <v>Ezüst</v>
      </c>
    </row>
    <row r="129" spans="1:19" ht="12.75">
      <c r="A129" s="84">
        <f t="shared" si="3"/>
        <v>78</v>
      </c>
      <c r="B129" s="84">
        <f>Pontozás6X5!A138</f>
        <v>629</v>
      </c>
      <c r="C129" s="85">
        <f>IF($B129&gt;0,VLOOKUP($B129,Nevezés!$A$2:$J$450,2,FALSE),"")</f>
        <v>128</v>
      </c>
      <c r="D129" s="86" t="str">
        <f>IF($B129&gt;0,VLOOKUP($B129,Nevezés!$A$2:$J$450,3,FALSE),"")</f>
        <v>Solymosi Attila</v>
      </c>
      <c r="E129" s="86" t="str">
        <f>IF($B129&gt;0,VLOOKUP($B129,Nevezés!$A$2:$J$450,4,FALSE),"")</f>
        <v>M.o.</v>
      </c>
      <c r="F129" s="86" t="str">
        <f>IF($B129&gt;0,VLOOKUP($B129,Nevezés!$A$2:$J$450,5,FALSE),"")</f>
        <v>Pilisvörösvár</v>
      </c>
      <c r="G129" s="86" t="str">
        <f>IF($B129&gt;0,VLOOKUP($B129,Nevezés!$A$2:$J$450,6,FALSE),"")</f>
        <v>Cabernet sauvignon</v>
      </c>
      <c r="H129" s="86">
        <f>IF($B129&gt;0,VLOOKUP($B129,Nevezés!$A$2:$J$450,7,FALSE),"")</f>
        <v>2012</v>
      </c>
      <c r="I129" s="86" t="str">
        <f>IF($B129&gt;0,VLOOKUP($B129,Nevezés!$A$2:$J$450,8,FALSE),"")</f>
        <v>Eger</v>
      </c>
      <c r="J129" s="86" t="str">
        <f>IF($B129&gt;0,VLOOKUP($B129,Nevezés!$A$2:$J$450,9,FALSE),"")</f>
        <v>száraz</v>
      </c>
      <c r="K129" s="86" t="str">
        <f>IF($B129&gt;0,VLOOKUP($B129,Nevezés!$A$2:$J$450,10,FALSE),"")</f>
        <v>rose</v>
      </c>
      <c r="L129" s="87">
        <f>Pontozás6X5!B138</f>
        <v>4</v>
      </c>
      <c r="M129" s="87">
        <f>Pontozás6X5!C138</f>
        <v>17.6</v>
      </c>
      <c r="N129" s="87">
        <f>Pontozás6X5!D138</f>
        <v>18</v>
      </c>
      <c r="O129" s="87">
        <f>Pontozás6X5!E138</f>
        <v>17</v>
      </c>
      <c r="P129" s="87">
        <f>Pontozás6X5!F138</f>
        <v>18</v>
      </c>
      <c r="Q129" s="87">
        <f>Pontozás6X5!G138</f>
        <v>18</v>
      </c>
      <c r="R129" s="89">
        <f t="shared" si="4"/>
        <v>17.72</v>
      </c>
      <c r="S129" s="54" t="str">
        <f t="shared" si="5"/>
        <v>Ezüst</v>
      </c>
    </row>
    <row r="130" spans="1:19" ht="12.75">
      <c r="A130" s="84">
        <f aca="true" t="shared" si="6" ref="A130:A193">RANK(R130,$R$2:$R$234,0)</f>
        <v>6</v>
      </c>
      <c r="B130" s="84">
        <f>Pontozás6X5!A197</f>
        <v>340</v>
      </c>
      <c r="C130" s="85">
        <f>IF($B130&gt;0,VLOOKUP($B130,Nevezés!$A$2:$J$450,2,FALSE),"")</f>
        <v>129</v>
      </c>
      <c r="D130" s="86" t="str">
        <f>IF($B130&gt;0,VLOOKUP($B130,Nevezés!$A$2:$J$450,3,FALSE),"")</f>
        <v>Solymosi Attila</v>
      </c>
      <c r="E130" s="86" t="str">
        <f>IF($B130&gt;0,VLOOKUP($B130,Nevezés!$A$2:$J$450,4,FALSE),"")</f>
        <v>M.o.</v>
      </c>
      <c r="F130" s="86" t="str">
        <f>IF($B130&gt;0,VLOOKUP($B130,Nevezés!$A$2:$J$450,5,FALSE),"")</f>
        <v>Pilisvörösvár</v>
      </c>
      <c r="G130" s="86" t="str">
        <f>IF($B130&gt;0,VLOOKUP($B130,Nevezés!$A$2:$J$450,6,FALSE),"")</f>
        <v>Cabernet franc</v>
      </c>
      <c r="H130" s="86">
        <f>IF($B130&gt;0,VLOOKUP($B130,Nevezés!$A$2:$J$450,7,FALSE),"")</f>
        <v>2011</v>
      </c>
      <c r="I130" s="86" t="str">
        <f>IF($B130&gt;0,VLOOKUP($B130,Nevezés!$A$2:$J$450,8,FALSE),"")</f>
        <v>Eger</v>
      </c>
      <c r="J130" s="86" t="str">
        <f>IF($B130&gt;0,VLOOKUP($B130,Nevezés!$A$2:$J$450,9,FALSE),"")</f>
        <v>száraz</v>
      </c>
      <c r="K130" s="86" t="str">
        <f>IF($B130&gt;0,VLOOKUP($B130,Nevezés!$A$2:$J$450,10,FALSE),"")</f>
        <v>vörös</v>
      </c>
      <c r="L130" s="87">
        <f>Pontozás6X5!B197</f>
        <v>1</v>
      </c>
      <c r="M130" s="87">
        <f>Pontozás6X5!C197</f>
        <v>19.3</v>
      </c>
      <c r="N130" s="87">
        <f>Pontozás6X5!D197</f>
        <v>18.8</v>
      </c>
      <c r="O130" s="87">
        <f>Pontozás6X5!E197</f>
        <v>19.1</v>
      </c>
      <c r="P130" s="87">
        <f>Pontozás6X5!F197</f>
        <v>19</v>
      </c>
      <c r="Q130" s="87">
        <f>Pontozás6X5!G197</f>
        <v>19.1</v>
      </c>
      <c r="R130" s="89">
        <f aca="true" t="shared" si="7" ref="R130:R193">AVERAGE(M130:Q130)</f>
        <v>19.060000000000002</v>
      </c>
      <c r="S130" s="54" t="str">
        <f aca="true" t="shared" si="8" ref="S130:S193">IF(R130&gt;=19.51,"Nagy arany",IF(R130&gt;=18.51,"Arany",IF(R130&gt;=17.51,"Ezüst",IF(R130&gt;=16.51,"Bronz",IF(R130&gt;=16.01,"Oklevél"," ")))))</f>
        <v>Arany</v>
      </c>
    </row>
    <row r="131" spans="1:19" ht="12.75">
      <c r="A131" s="84">
        <f t="shared" si="6"/>
        <v>55</v>
      </c>
      <c r="B131" s="84">
        <f>Pontozás6X5!A175</f>
        <v>542</v>
      </c>
      <c r="C131" s="85">
        <f>IF($B131&gt;0,VLOOKUP($B131,Nevezés!$A$2:$J$450,2,FALSE),"")</f>
        <v>130</v>
      </c>
      <c r="D131" s="86" t="str">
        <f>IF($B131&gt;0,VLOOKUP($B131,Nevezés!$A$2:$J$450,3,FALSE),"")</f>
        <v>Solymosi Attila</v>
      </c>
      <c r="E131" s="86" t="str">
        <f>IF($B131&gt;0,VLOOKUP($B131,Nevezés!$A$2:$J$450,4,FALSE),"")</f>
        <v>M.o.</v>
      </c>
      <c r="F131" s="86" t="str">
        <f>IF($B131&gt;0,VLOOKUP($B131,Nevezés!$A$2:$J$450,5,FALSE),"")</f>
        <v>Pilisvörösvár</v>
      </c>
      <c r="G131" s="86" t="str">
        <f>IF($B131&gt;0,VLOOKUP($B131,Nevezés!$A$2:$J$450,6,FALSE),"")</f>
        <v>Cabernet sauvignon</v>
      </c>
      <c r="H131" s="86">
        <f>IF($B131&gt;0,VLOOKUP($B131,Nevezés!$A$2:$J$450,7,FALSE),"")</f>
        <v>2011</v>
      </c>
      <c r="I131" s="86" t="str">
        <f>IF($B131&gt;0,VLOOKUP($B131,Nevezés!$A$2:$J$450,8,FALSE),"")</f>
        <v>Eger</v>
      </c>
      <c r="J131" s="86" t="str">
        <f>IF($B131&gt;0,VLOOKUP($B131,Nevezés!$A$2:$J$450,9,FALSE),"")</f>
        <v>száraz</v>
      </c>
      <c r="K131" s="86" t="str">
        <f>IF($B131&gt;0,VLOOKUP($B131,Nevezés!$A$2:$J$450,10,FALSE),"")</f>
        <v>vörös</v>
      </c>
      <c r="L131" s="87">
        <f>Pontozás6X5!B175</f>
        <v>3</v>
      </c>
      <c r="M131" s="87">
        <f>Pontozás6X5!C175</f>
        <v>17</v>
      </c>
      <c r="N131" s="87">
        <f>Pontozás6X5!D175</f>
        <v>18.3</v>
      </c>
      <c r="O131" s="87">
        <f>Pontozás6X5!E175</f>
        <v>18</v>
      </c>
      <c r="P131" s="87">
        <f>Pontozás6X5!F175</f>
        <v>18.6</v>
      </c>
      <c r="Q131" s="87">
        <f>Pontozás6X5!G175</f>
        <v>18</v>
      </c>
      <c r="R131" s="89">
        <f t="shared" si="7"/>
        <v>17.98</v>
      </c>
      <c r="S131" s="54" t="str">
        <f t="shared" si="8"/>
        <v>Ezüst</v>
      </c>
    </row>
    <row r="132" spans="1:19" ht="12.75">
      <c r="A132" s="84">
        <f t="shared" si="6"/>
        <v>16</v>
      </c>
      <c r="B132" s="84">
        <f>Pontozás6X5!A170</f>
        <v>734</v>
      </c>
      <c r="C132" s="85">
        <f>IF($B132&gt;0,VLOOKUP($B132,Nevezés!$A$2:$J$450,2,FALSE),"")</f>
        <v>131</v>
      </c>
      <c r="D132" s="86" t="str">
        <f>IF($B132&gt;0,VLOOKUP($B132,Nevezés!$A$2:$J$450,3,FALSE),"")</f>
        <v>Solymosi Attila</v>
      </c>
      <c r="E132" s="86" t="str">
        <f>IF($B132&gt;0,VLOOKUP($B132,Nevezés!$A$2:$J$450,4,FALSE),"")</f>
        <v>M.o.</v>
      </c>
      <c r="F132" s="86" t="str">
        <f>IF($B132&gt;0,VLOOKUP($B132,Nevezés!$A$2:$J$450,5,FALSE),"")</f>
        <v>Pilisvörösvár</v>
      </c>
      <c r="G132" s="86" t="str">
        <f>IF($B132&gt;0,VLOOKUP($B132,Nevezés!$A$2:$J$450,6,FALSE),"")</f>
        <v>Merlot cabernet sauvignon, franc</v>
      </c>
      <c r="H132" s="86">
        <f>IF($B132&gt;0,VLOOKUP($B132,Nevezés!$A$2:$J$450,7,FALSE),"")</f>
        <v>2011</v>
      </c>
      <c r="I132" s="86" t="str">
        <f>IF($B132&gt;0,VLOOKUP($B132,Nevezés!$A$2:$J$450,8,FALSE),"")</f>
        <v>Eger</v>
      </c>
      <c r="J132" s="86" t="str">
        <f>IF($B132&gt;0,VLOOKUP($B132,Nevezés!$A$2:$J$450,9,FALSE),"")</f>
        <v>száraz</v>
      </c>
      <c r="K132" s="86" t="str">
        <f>IF($B132&gt;0,VLOOKUP($B132,Nevezés!$A$2:$J$450,10,FALSE),"")</f>
        <v>vörös cuvée</v>
      </c>
      <c r="L132" s="87">
        <f>Pontozás6X5!B170</f>
        <v>5</v>
      </c>
      <c r="M132" s="87">
        <f>Pontozás6X5!C170</f>
        <v>18.8</v>
      </c>
      <c r="N132" s="87">
        <f>Pontozás6X5!D170</f>
        <v>18.4</v>
      </c>
      <c r="O132" s="87">
        <f>Pontozás6X5!E170</f>
        <v>18.8</v>
      </c>
      <c r="P132" s="87">
        <f>Pontozás6X5!F170</f>
        <v>19</v>
      </c>
      <c r="Q132" s="87">
        <f>Pontozás6X5!G170</f>
        <v>18.8</v>
      </c>
      <c r="R132" s="89">
        <f t="shared" si="7"/>
        <v>18.759999999999998</v>
      </c>
      <c r="S132" s="54" t="str">
        <f t="shared" si="8"/>
        <v>Arany</v>
      </c>
    </row>
    <row r="133" spans="1:19" ht="12.75">
      <c r="A133" s="84">
        <f t="shared" si="6"/>
        <v>114</v>
      </c>
      <c r="B133" s="84">
        <f>Pontozás6X5!A159</f>
        <v>633</v>
      </c>
      <c r="C133" s="85">
        <f>IF($B133&gt;0,VLOOKUP($B133,Nevezés!$A$2:$J$450,2,FALSE),"")</f>
        <v>132</v>
      </c>
      <c r="D133" s="86" t="str">
        <f>IF($B133&gt;0,VLOOKUP($B133,Nevezés!$A$2:$J$450,3,FALSE),"")</f>
        <v>Palik pincészet</v>
      </c>
      <c r="E133" s="86" t="str">
        <f>IF($B133&gt;0,VLOOKUP($B133,Nevezés!$A$2:$J$450,4,FALSE),"")</f>
        <v>Szlovákia</v>
      </c>
      <c r="F133" s="86" t="str">
        <f>IF($B133&gt;0,VLOOKUP($B133,Nevezés!$A$2:$J$450,5,FALSE),"")</f>
        <v>Zseliz</v>
      </c>
      <c r="G133" s="86" t="str">
        <f>IF($B133&gt;0,VLOOKUP($B133,Nevezés!$A$2:$J$450,6,FALSE),"")</f>
        <v>Cabernet sauvignon</v>
      </c>
      <c r="H133" s="86">
        <f>IF($B133&gt;0,VLOOKUP($B133,Nevezés!$A$2:$J$450,7,FALSE),"")</f>
        <v>2011</v>
      </c>
      <c r="I133" s="86" t="str">
        <f>IF($B133&gt;0,VLOOKUP($B133,Nevezés!$A$2:$J$450,8,FALSE),"")</f>
        <v>Nagypeszek</v>
      </c>
      <c r="J133" s="86" t="str">
        <f>IF($B133&gt;0,VLOOKUP($B133,Nevezés!$A$2:$J$450,9,FALSE),"")</f>
        <v>száraz</v>
      </c>
      <c r="K133" s="86" t="str">
        <f>IF($B133&gt;0,VLOOKUP($B133,Nevezés!$A$2:$J$450,10,FALSE),"")</f>
        <v>rose</v>
      </c>
      <c r="L133" s="87">
        <f>Pontozás6X5!B159</f>
        <v>4</v>
      </c>
      <c r="M133" s="87">
        <f>Pontozás6X5!C159</f>
        <v>17</v>
      </c>
      <c r="N133" s="87">
        <f>Pontozás6X5!D159</f>
        <v>17.5</v>
      </c>
      <c r="O133" s="87">
        <f>Pontozás6X5!E159</f>
        <v>16.7</v>
      </c>
      <c r="P133" s="87">
        <f>Pontozás6X5!F159</f>
        <v>16.7</v>
      </c>
      <c r="Q133" s="87">
        <f>Pontozás6X5!G159</f>
        <v>18</v>
      </c>
      <c r="R133" s="89">
        <f t="shared" si="7"/>
        <v>17.18</v>
      </c>
      <c r="S133" s="54" t="str">
        <f t="shared" si="8"/>
        <v>Bronz</v>
      </c>
    </row>
    <row r="134" spans="1:19" ht="12.75">
      <c r="A134" s="84">
        <f t="shared" si="6"/>
        <v>30</v>
      </c>
      <c r="B134" s="84">
        <f>Pontozás6X5!A228</f>
        <v>648</v>
      </c>
      <c r="C134" s="85">
        <f>IF($B134&gt;0,VLOOKUP($B134,Nevezés!$A$2:$J$450,2,FALSE),"")</f>
        <v>133</v>
      </c>
      <c r="D134" s="86" t="str">
        <f>IF($B134&gt;0,VLOOKUP($B134,Nevezés!$A$2:$J$450,3,FALSE),"")</f>
        <v>Palik pincészet</v>
      </c>
      <c r="E134" s="86" t="str">
        <f>IF($B134&gt;0,VLOOKUP($B134,Nevezés!$A$2:$J$450,4,FALSE),"")</f>
        <v>Szlovákia</v>
      </c>
      <c r="F134" s="86" t="str">
        <f>IF($B134&gt;0,VLOOKUP($B134,Nevezés!$A$2:$J$450,5,FALSE),"")</f>
        <v>Zseliz</v>
      </c>
      <c r="G134" s="86" t="str">
        <f>IF($B134&gt;0,VLOOKUP($B134,Nevezés!$A$2:$J$450,6,FALSE),"")</f>
        <v>Alibernet</v>
      </c>
      <c r="H134" s="86">
        <f>IF($B134&gt;0,VLOOKUP($B134,Nevezés!$A$2:$J$450,7,FALSE),"")</f>
        <v>2011</v>
      </c>
      <c r="I134" s="86" t="str">
        <f>IF($B134&gt;0,VLOOKUP($B134,Nevezés!$A$2:$J$450,8,FALSE),"")</f>
        <v>Nagypeszek</v>
      </c>
      <c r="J134" s="86" t="str">
        <f>IF($B134&gt;0,VLOOKUP($B134,Nevezés!$A$2:$J$450,9,FALSE),"")</f>
        <v>száraz</v>
      </c>
      <c r="K134" s="86" t="str">
        <f>IF($B134&gt;0,VLOOKUP($B134,Nevezés!$A$2:$J$450,10,FALSE),"")</f>
        <v>vörös</v>
      </c>
      <c r="L134" s="87">
        <f>Pontozás6X5!B228</f>
        <v>4</v>
      </c>
      <c r="M134" s="87">
        <f>Pontozás6X5!C228</f>
        <v>17.3</v>
      </c>
      <c r="N134" s="87">
        <f>Pontozás6X5!D228</f>
        <v>19</v>
      </c>
      <c r="O134" s="87">
        <f>Pontozás6X5!E228</f>
        <v>17.4</v>
      </c>
      <c r="P134" s="87">
        <f>Pontozás6X5!F228</f>
        <v>18.8</v>
      </c>
      <c r="Q134" s="87">
        <f>Pontozás6X5!G228</f>
        <v>19.5</v>
      </c>
      <c r="R134" s="89">
        <f t="shared" si="7"/>
        <v>18.4</v>
      </c>
      <c r="S134" s="54" t="str">
        <f t="shared" si="8"/>
        <v>Ezüst</v>
      </c>
    </row>
    <row r="135" spans="1:19" ht="12.75">
      <c r="A135" s="84">
        <f t="shared" si="6"/>
        <v>98</v>
      </c>
      <c r="B135" s="84">
        <f>Pontozás6X5!A81</f>
        <v>524</v>
      </c>
      <c r="C135" s="85">
        <f>IF($B135&gt;0,VLOOKUP($B135,Nevezés!$A$2:$J$450,2,FALSE),"")</f>
        <v>134</v>
      </c>
      <c r="D135" s="86" t="str">
        <f>IF($B135&gt;0,VLOOKUP($B135,Nevezés!$A$2:$J$450,3,FALSE),"")</f>
        <v>Palik pincészet</v>
      </c>
      <c r="E135" s="86" t="str">
        <f>IF($B135&gt;0,VLOOKUP($B135,Nevezés!$A$2:$J$450,4,FALSE),"")</f>
        <v>Szlovákia</v>
      </c>
      <c r="F135" s="86" t="str">
        <f>IF($B135&gt;0,VLOOKUP($B135,Nevezés!$A$2:$J$450,5,FALSE),"")</f>
        <v>Zseliz</v>
      </c>
      <c r="G135" s="86" t="str">
        <f>IF($B135&gt;0,VLOOKUP($B135,Nevezés!$A$2:$J$450,6,FALSE),"")</f>
        <v>Ottonel muskotály</v>
      </c>
      <c r="H135" s="86">
        <f>IF($B135&gt;0,VLOOKUP($B135,Nevezés!$A$2:$J$450,7,FALSE),"")</f>
        <v>2011</v>
      </c>
      <c r="I135" s="86" t="str">
        <f>IF($B135&gt;0,VLOOKUP($B135,Nevezés!$A$2:$J$450,8,FALSE),"")</f>
        <v>Nagypeszek</v>
      </c>
      <c r="J135" s="86" t="str">
        <f>IF($B135&gt;0,VLOOKUP($B135,Nevezés!$A$2:$J$450,9,FALSE),"")</f>
        <v>száraz</v>
      </c>
      <c r="K135" s="86" t="str">
        <f>IF($B135&gt;0,VLOOKUP($B135,Nevezés!$A$2:$J$450,10,FALSE),"")</f>
        <v>fehér</v>
      </c>
      <c r="L135" s="87">
        <f>Pontozás6X5!B81</f>
        <v>3</v>
      </c>
      <c r="M135" s="87">
        <f>Pontozás6X5!C81</f>
        <v>17.5</v>
      </c>
      <c r="N135" s="87">
        <f>Pontozás6X5!D81</f>
        <v>17</v>
      </c>
      <c r="O135" s="87">
        <f>Pontozás6X5!E81</f>
        <v>17.6</v>
      </c>
      <c r="P135" s="87">
        <f>Pontozás6X5!F81</f>
        <v>17</v>
      </c>
      <c r="Q135" s="87">
        <f>Pontozás6X5!G81</f>
        <v>18</v>
      </c>
      <c r="R135" s="89">
        <f t="shared" si="7"/>
        <v>17.419999999999998</v>
      </c>
      <c r="S135" s="54" t="str">
        <f t="shared" si="8"/>
        <v>Bronz</v>
      </c>
    </row>
    <row r="136" spans="1:19" ht="12.75">
      <c r="A136" s="84">
        <f t="shared" si="6"/>
        <v>29</v>
      </c>
      <c r="B136" s="84">
        <f>Pontozás6X5!A202</f>
        <v>341</v>
      </c>
      <c r="C136" s="85">
        <f>IF($B136&gt;0,VLOOKUP($B136,Nevezés!$A$2:$J$450,2,FALSE),"")</f>
        <v>135</v>
      </c>
      <c r="D136" s="86" t="str">
        <f>IF($B136&gt;0,VLOOKUP($B136,Nevezés!$A$2:$J$450,3,FALSE),"")</f>
        <v>Palik pincészet</v>
      </c>
      <c r="E136" s="86" t="str">
        <f>IF($B136&gt;0,VLOOKUP($B136,Nevezés!$A$2:$J$450,4,FALSE),"")</f>
        <v>Szlovákia</v>
      </c>
      <c r="F136" s="86" t="str">
        <f>IF($B136&gt;0,VLOOKUP($B136,Nevezés!$A$2:$J$450,5,FALSE),"")</f>
        <v>Zseliz</v>
      </c>
      <c r="G136" s="86" t="str">
        <f>IF($B136&gt;0,VLOOKUP($B136,Nevezés!$A$2:$J$450,6,FALSE),"")</f>
        <v>Rajnai rizling</v>
      </c>
      <c r="H136" s="86">
        <f>IF($B136&gt;0,VLOOKUP($B136,Nevezés!$A$2:$J$450,7,FALSE),"")</f>
        <v>2011</v>
      </c>
      <c r="I136" s="86" t="str">
        <f>IF($B136&gt;0,VLOOKUP($B136,Nevezés!$A$2:$J$450,8,FALSE),"")</f>
        <v>Nagypeszek</v>
      </c>
      <c r="J136" s="86" t="str">
        <f>IF($B136&gt;0,VLOOKUP($B136,Nevezés!$A$2:$J$450,9,FALSE),"")</f>
        <v>száraz</v>
      </c>
      <c r="K136" s="86" t="str">
        <f>IF($B136&gt;0,VLOOKUP($B136,Nevezés!$A$2:$J$450,10,FALSE),"")</f>
        <v>fehér</v>
      </c>
      <c r="L136" s="87">
        <f>Pontozás6X5!B202</f>
        <v>1</v>
      </c>
      <c r="M136" s="87">
        <f>Pontozás6X5!C202</f>
        <v>18.6</v>
      </c>
      <c r="N136" s="87">
        <f>Pontozás6X5!D202</f>
        <v>18.6</v>
      </c>
      <c r="O136" s="87">
        <f>Pontozás6X5!E202</f>
        <v>18.5</v>
      </c>
      <c r="P136" s="87">
        <f>Pontozás6X5!F202</f>
        <v>18.5</v>
      </c>
      <c r="Q136" s="87">
        <f>Pontozás6X5!G202</f>
        <v>18</v>
      </c>
      <c r="R136" s="89">
        <f t="shared" si="7"/>
        <v>18.44</v>
      </c>
      <c r="S136" s="54" t="str">
        <f t="shared" si="8"/>
        <v>Ezüst</v>
      </c>
    </row>
    <row r="137" spans="1:19" ht="13.5" customHeight="1">
      <c r="A137" s="84">
        <f t="shared" si="6"/>
        <v>94</v>
      </c>
      <c r="B137" s="84">
        <f>Pontozás6X5!A234</f>
        <v>513</v>
      </c>
      <c r="C137" s="85">
        <f>IF($B137&gt;0,VLOOKUP($B137,Nevezés!$A$2:$J$450,2,FALSE),"")</f>
        <v>136</v>
      </c>
      <c r="D137" s="86" t="str">
        <f>IF($B137&gt;0,VLOOKUP($B137,Nevezés!$A$2:$J$450,3,FALSE),"")</f>
        <v>Palik pincészet</v>
      </c>
      <c r="E137" s="86" t="str">
        <f>IF($B137&gt;0,VLOOKUP($B137,Nevezés!$A$2:$J$450,4,FALSE),"")</f>
        <v>Szlovákia</v>
      </c>
      <c r="F137" s="86" t="str">
        <f>IF($B137&gt;0,VLOOKUP($B137,Nevezés!$A$2:$J$450,5,FALSE),"")</f>
        <v>Zseliz</v>
      </c>
      <c r="G137" s="86" t="str">
        <f>IF($B137&gt;0,VLOOKUP($B137,Nevezés!$A$2:$J$450,6,FALSE),"")</f>
        <v>Cabernet sauvignon</v>
      </c>
      <c r="H137" s="86">
        <f>IF($B137&gt;0,VLOOKUP($B137,Nevezés!$A$2:$J$450,7,FALSE),"")</f>
        <v>2011</v>
      </c>
      <c r="I137" s="86" t="str">
        <f>IF($B137&gt;0,VLOOKUP($B137,Nevezés!$A$2:$J$450,8,FALSE),"")</f>
        <v>Nagypeszek</v>
      </c>
      <c r="J137" s="86" t="str">
        <f>IF($B137&gt;0,VLOOKUP($B137,Nevezés!$A$2:$J$450,9,FALSE),"")</f>
        <v>száraz</v>
      </c>
      <c r="K137" s="86" t="str">
        <f>IF($B137&gt;0,VLOOKUP($B137,Nevezés!$A$2:$J$450,10,FALSE),"")</f>
        <v>vörös</v>
      </c>
      <c r="L137" s="87">
        <f>Pontozás6X5!B234</f>
        <v>136</v>
      </c>
      <c r="M137" s="87">
        <f>Pontozás6X5!C234</f>
        <v>18</v>
      </c>
      <c r="N137" s="87">
        <f>Pontozás6X5!D234</f>
        <v>17.5</v>
      </c>
      <c r="O137" s="87">
        <f>Pontozás6X5!E234</f>
        <v>17.3</v>
      </c>
      <c r="P137" s="87">
        <f>Pontozás6X5!F234</f>
        <v>17.5</v>
      </c>
      <c r="Q137" s="87">
        <f>Pontozás6X5!G234</f>
        <v>17</v>
      </c>
      <c r="R137" s="89">
        <f t="shared" si="7"/>
        <v>17.46</v>
      </c>
      <c r="S137" s="54" t="str">
        <f t="shared" si="8"/>
        <v>Bronz</v>
      </c>
    </row>
    <row r="138" spans="1:19" ht="12.75">
      <c r="A138" s="84">
        <f t="shared" si="6"/>
        <v>192</v>
      </c>
      <c r="B138" s="84">
        <f>Pontozás6X5!A179</f>
        <v>545</v>
      </c>
      <c r="C138" s="85">
        <f>IF($B138&gt;0,VLOOKUP($B138,Nevezés!$A$2:$J$450,2,FALSE),"")</f>
        <v>137</v>
      </c>
      <c r="D138" s="86" t="str">
        <f>IF($B138&gt;0,VLOOKUP($B138,Nevezés!$A$2:$J$450,3,FALSE),"")</f>
        <v>Palik pincészet</v>
      </c>
      <c r="E138" s="86" t="str">
        <f>IF($B138&gt;0,VLOOKUP($B138,Nevezés!$A$2:$J$450,4,FALSE),"")</f>
        <v>Szlovákia</v>
      </c>
      <c r="F138" s="86" t="str">
        <f>IF($B138&gt;0,VLOOKUP($B138,Nevezés!$A$2:$J$450,5,FALSE),"")</f>
        <v>Zseliz</v>
      </c>
      <c r="G138" s="86" t="str">
        <f>IF($B138&gt;0,VLOOKUP($B138,Nevezés!$A$2:$J$450,6,FALSE),"")</f>
        <v>Cabernet sauvignon</v>
      </c>
      <c r="H138" s="86">
        <f>IF($B138&gt;0,VLOOKUP($B138,Nevezés!$A$2:$J$450,7,FALSE),"")</f>
        <v>2011</v>
      </c>
      <c r="I138" s="86" t="str">
        <f>IF($B138&gt;0,VLOOKUP($B138,Nevezés!$A$2:$J$450,8,FALSE),"")</f>
        <v>Nagypeszek</v>
      </c>
      <c r="J138" s="86" t="str">
        <f>IF($B138&gt;0,VLOOKUP($B138,Nevezés!$A$2:$J$450,9,FALSE),"")</f>
        <v>édes</v>
      </c>
      <c r="K138" s="86" t="str">
        <f>IF($B138&gt;0,VLOOKUP($B138,Nevezés!$A$2:$J$450,10,FALSE),"")</f>
        <v>vörös</v>
      </c>
      <c r="L138" s="87">
        <f>Pontozás6X5!B179</f>
        <v>3</v>
      </c>
      <c r="M138" s="87">
        <f>Pontozás6X5!C179</f>
        <v>17</v>
      </c>
      <c r="N138" s="87">
        <f>Pontozás6X5!D179</f>
        <v>16</v>
      </c>
      <c r="O138" s="87">
        <f>Pontozás6X5!E179</f>
        <v>15</v>
      </c>
      <c r="P138" s="87">
        <f>Pontozás6X5!F179</f>
        <v>16</v>
      </c>
      <c r="Q138" s="87">
        <f>Pontozás6X5!G179</f>
        <v>15</v>
      </c>
      <c r="R138" s="89">
        <f t="shared" si="7"/>
        <v>15.8</v>
      </c>
      <c r="S138" s="54" t="str">
        <f t="shared" si="8"/>
        <v> </v>
      </c>
    </row>
    <row r="139" spans="1:19" ht="12.75">
      <c r="A139" s="84">
        <f t="shared" si="6"/>
        <v>149</v>
      </c>
      <c r="B139" s="84">
        <f>Pontozás6X5!A73</f>
        <v>616</v>
      </c>
      <c r="C139" s="85">
        <f>IF($B139&gt;0,VLOOKUP($B139,Nevezés!$A$2:$J$450,2,FALSE),"")</f>
        <v>138</v>
      </c>
      <c r="D139" s="86" t="str">
        <f>IF($B139&gt;0,VLOOKUP($B139,Nevezés!$A$2:$J$450,3,FALSE),"")</f>
        <v>Palik pincészet</v>
      </c>
      <c r="E139" s="86" t="str">
        <f>IF($B139&gt;0,VLOOKUP($B139,Nevezés!$A$2:$J$450,4,FALSE),"")</f>
        <v>Szlovákia</v>
      </c>
      <c r="F139" s="86" t="str">
        <f>IF($B139&gt;0,VLOOKUP($B139,Nevezés!$A$2:$J$450,5,FALSE),"")</f>
        <v>Zseliz</v>
      </c>
      <c r="G139" s="86" t="str">
        <f>IF($B139&gt;0,VLOOKUP($B139,Nevezés!$A$2:$J$450,6,FALSE),"")</f>
        <v>Peszeki Leányka</v>
      </c>
      <c r="H139" s="86">
        <f>IF($B139&gt;0,VLOOKUP($B139,Nevezés!$A$2:$J$450,7,FALSE),"")</f>
        <v>2011</v>
      </c>
      <c r="I139" s="86" t="str">
        <f>IF($B139&gt;0,VLOOKUP($B139,Nevezés!$A$2:$J$450,8,FALSE),"")</f>
        <v>Nagypeszek</v>
      </c>
      <c r="J139" s="86" t="str">
        <f>IF($B139&gt;0,VLOOKUP($B139,Nevezés!$A$2:$J$450,9,FALSE),"")</f>
        <v>száraz</v>
      </c>
      <c r="K139" s="86" t="str">
        <f>IF($B139&gt;0,VLOOKUP($B139,Nevezés!$A$2:$J$450,10,FALSE),"")</f>
        <v>fehér</v>
      </c>
      <c r="L139" s="87">
        <f>Pontozás6X5!B73</f>
        <v>4</v>
      </c>
      <c r="M139" s="87">
        <f>Pontozás6X5!C73</f>
        <v>16.2</v>
      </c>
      <c r="N139" s="87">
        <f>Pontozás6X5!D73</f>
        <v>17.2</v>
      </c>
      <c r="O139" s="87">
        <f>Pontozás6X5!E73</f>
        <v>16.1</v>
      </c>
      <c r="P139" s="87">
        <f>Pontozás6X5!F73</f>
        <v>16</v>
      </c>
      <c r="Q139" s="87">
        <f>Pontozás6X5!G73</f>
        <v>18</v>
      </c>
      <c r="R139" s="89">
        <f t="shared" si="7"/>
        <v>16.7</v>
      </c>
      <c r="S139" s="54" t="str">
        <f t="shared" si="8"/>
        <v>Bronz</v>
      </c>
    </row>
    <row r="140" spans="1:19" ht="12.75">
      <c r="A140" s="84">
        <f t="shared" si="6"/>
        <v>15</v>
      </c>
      <c r="B140" s="84">
        <f>Pontozás6X5!A220</f>
        <v>646</v>
      </c>
      <c r="C140" s="85">
        <f>IF($B140&gt;0,VLOOKUP($B140,Nevezés!$A$2:$J$450,2,FALSE),"")</f>
        <v>139</v>
      </c>
      <c r="D140" s="86" t="str">
        <f>IF($B140&gt;0,VLOOKUP($B140,Nevezés!$A$2:$J$450,3,FALSE),"")</f>
        <v>Palik pincészet</v>
      </c>
      <c r="E140" s="86" t="str">
        <f>IF($B140&gt;0,VLOOKUP($B140,Nevezés!$A$2:$J$450,4,FALSE),"")</f>
        <v>Szlovákia</v>
      </c>
      <c r="F140" s="86" t="str">
        <f>IF($B140&gt;0,VLOOKUP($B140,Nevezés!$A$2:$J$450,5,FALSE),"")</f>
        <v>Zseliz</v>
      </c>
      <c r="G140" s="86" t="str">
        <f>IF($B140&gt;0,VLOOKUP($B140,Nevezés!$A$2:$J$450,6,FALSE),"")</f>
        <v>Kékfrankos</v>
      </c>
      <c r="H140" s="86">
        <f>IF($B140&gt;0,VLOOKUP($B140,Nevezés!$A$2:$J$450,7,FALSE),"")</f>
        <v>2009</v>
      </c>
      <c r="I140" s="86" t="str">
        <f>IF($B140&gt;0,VLOOKUP($B140,Nevezés!$A$2:$J$450,8,FALSE),"")</f>
        <v>Nagypeszek</v>
      </c>
      <c r="J140" s="86" t="str">
        <f>IF($B140&gt;0,VLOOKUP($B140,Nevezés!$A$2:$J$450,9,FALSE),"")</f>
        <v>száraz</v>
      </c>
      <c r="K140" s="86" t="str">
        <f>IF($B140&gt;0,VLOOKUP($B140,Nevezés!$A$2:$J$450,10,FALSE),"")</f>
        <v>vörös</v>
      </c>
      <c r="L140" s="87">
        <f>Pontozás6X5!B220</f>
        <v>4</v>
      </c>
      <c r="M140" s="87">
        <f>Pontozás6X5!C220</f>
        <v>18.7</v>
      </c>
      <c r="N140" s="87">
        <f>Pontozás6X5!D220</f>
        <v>18.5</v>
      </c>
      <c r="O140" s="87">
        <f>Pontozás6X5!E220</f>
        <v>17.6</v>
      </c>
      <c r="P140" s="87">
        <f>Pontozás6X5!F220</f>
        <v>19</v>
      </c>
      <c r="Q140" s="87">
        <f>Pontozás6X5!G220</f>
        <v>20</v>
      </c>
      <c r="R140" s="89">
        <f t="shared" si="7"/>
        <v>18.76</v>
      </c>
      <c r="S140" s="54" t="str">
        <f t="shared" si="8"/>
        <v>Arany</v>
      </c>
    </row>
    <row r="141" spans="1:19" ht="12.75">
      <c r="A141" s="84">
        <f t="shared" si="6"/>
        <v>65</v>
      </c>
      <c r="B141" s="84">
        <f>Pontozás6X5!A86</f>
        <v>317</v>
      </c>
      <c r="C141" s="85">
        <f>IF($B141&gt;0,VLOOKUP($B141,Nevezés!$A$2:$J$450,2,FALSE),"")</f>
        <v>140</v>
      </c>
      <c r="D141" s="86" t="str">
        <f>IF($B141&gt;0,VLOOKUP($B141,Nevezés!$A$2:$J$450,3,FALSE),"")</f>
        <v>Palik pincészet</v>
      </c>
      <c r="E141" s="86" t="str">
        <f>IF($B141&gt;0,VLOOKUP($B141,Nevezés!$A$2:$J$450,4,FALSE),"")</f>
        <v>Szlovákia</v>
      </c>
      <c r="F141" s="86" t="str">
        <f>IF($B141&gt;0,VLOOKUP($B141,Nevezés!$A$2:$J$450,5,FALSE),"")</f>
        <v>Zseliz</v>
      </c>
      <c r="G141" s="86" t="str">
        <f>IF($B141&gt;0,VLOOKUP($B141,Nevezés!$A$2:$J$450,6,FALSE),"")</f>
        <v>Zöldvelteléni</v>
      </c>
      <c r="H141" s="86">
        <f>IF($B141&gt;0,VLOOKUP($B141,Nevezés!$A$2:$J$450,7,FALSE),"")</f>
        <v>2010</v>
      </c>
      <c r="I141" s="86" t="str">
        <f>IF($B141&gt;0,VLOOKUP($B141,Nevezés!$A$2:$J$450,8,FALSE),"")</f>
        <v>Nagypeszek</v>
      </c>
      <c r="J141" s="86" t="str">
        <f>IF($B141&gt;0,VLOOKUP($B141,Nevezés!$A$2:$J$450,9,FALSE),"")</f>
        <v>száraz</v>
      </c>
      <c r="K141" s="86" t="str">
        <f>IF($B141&gt;0,VLOOKUP($B141,Nevezés!$A$2:$J$450,10,FALSE),"")</f>
        <v>fehér</v>
      </c>
      <c r="L141" s="87">
        <f>Pontozás6X5!B86</f>
        <v>1</v>
      </c>
      <c r="M141" s="87">
        <f>Pontozás6X5!C86</f>
        <v>18</v>
      </c>
      <c r="N141" s="87">
        <f>Pontozás6X5!D86</f>
        <v>17.6</v>
      </c>
      <c r="O141" s="87">
        <f>Pontozás6X5!E86</f>
        <v>17.6</v>
      </c>
      <c r="P141" s="87">
        <f>Pontozás6X5!F86</f>
        <v>18</v>
      </c>
      <c r="Q141" s="87">
        <f>Pontozás6X5!G86</f>
        <v>18</v>
      </c>
      <c r="R141" s="89">
        <f t="shared" si="7"/>
        <v>17.84</v>
      </c>
      <c r="S141" s="54" t="str">
        <f t="shared" si="8"/>
        <v>Ezüst</v>
      </c>
    </row>
    <row r="142" spans="1:19" ht="12.75">
      <c r="A142" s="84">
        <f t="shared" si="6"/>
        <v>113</v>
      </c>
      <c r="B142" s="84">
        <f>Pontozás6X5!A106</f>
        <v>624</v>
      </c>
      <c r="C142" s="85">
        <f>IF($B142&gt;0,VLOOKUP($B142,Nevezés!$A$2:$J$450,2,FALSE),"")</f>
        <v>141</v>
      </c>
      <c r="D142" s="86" t="str">
        <f>IF($B142&gt;0,VLOOKUP($B142,Nevezés!$A$2:$J$450,3,FALSE),"")</f>
        <v>Ing. Peter Kubizniak</v>
      </c>
      <c r="E142" s="86" t="str">
        <f>IF($B142&gt;0,VLOOKUP($B142,Nevezés!$A$2:$J$450,4,FALSE),"")</f>
        <v>Szlovákia</v>
      </c>
      <c r="F142" s="86" t="str">
        <f>IF($B142&gt;0,VLOOKUP($B142,Nevezés!$A$2:$J$450,5,FALSE),"")</f>
        <v>Csallóköz Csütörtök</v>
      </c>
      <c r="G142" s="86" t="str">
        <f>IF($B142&gt;0,VLOOKUP($B142,Nevezés!$A$2:$J$450,6,FALSE),"")</f>
        <v>Chardonnay</v>
      </c>
      <c r="H142" s="86">
        <f>IF($B142&gt;0,VLOOKUP($B142,Nevezés!$A$2:$J$450,7,FALSE),"")</f>
        <v>2012</v>
      </c>
      <c r="I142" s="86" t="str">
        <f>IF($B142&gt;0,VLOOKUP($B142,Nevezés!$A$2:$J$450,8,FALSE),"")</f>
        <v>Csallóköz Csütörtök</v>
      </c>
      <c r="J142" s="86" t="str">
        <f>IF($B142&gt;0,VLOOKUP($B142,Nevezés!$A$2:$J$450,9,FALSE),"")</f>
        <v>száraz</v>
      </c>
      <c r="K142" s="86" t="str">
        <f>IF($B142&gt;0,VLOOKUP($B142,Nevezés!$A$2:$J$450,10,FALSE),"")</f>
        <v>fehér</v>
      </c>
      <c r="L142" s="87">
        <f>Pontozás6X5!B106</f>
        <v>4</v>
      </c>
      <c r="M142" s="87">
        <f>Pontozás6X5!C106</f>
        <v>17.5</v>
      </c>
      <c r="N142" s="87">
        <f>Pontozás6X5!D106</f>
        <v>16</v>
      </c>
      <c r="O142" s="87">
        <f>Pontozás6X5!E106</f>
        <v>17</v>
      </c>
      <c r="P142" s="87">
        <f>Pontozás6X5!F106</f>
        <v>18.5</v>
      </c>
      <c r="Q142" s="87">
        <f>Pontozás6X5!G106</f>
        <v>17</v>
      </c>
      <c r="R142" s="89">
        <f t="shared" si="7"/>
        <v>17.2</v>
      </c>
      <c r="S142" s="54" t="str">
        <f t="shared" si="8"/>
        <v>Bronz</v>
      </c>
    </row>
    <row r="143" spans="1:19" ht="12.75">
      <c r="A143" s="84">
        <f t="shared" si="6"/>
        <v>111</v>
      </c>
      <c r="B143" s="84">
        <f>Pontozás6X5!A72</f>
        <v>713</v>
      </c>
      <c r="C143" s="85">
        <f>IF($B143&gt;0,VLOOKUP($B143,Nevezés!$A$2:$J$450,2,FALSE),"")</f>
        <v>142</v>
      </c>
      <c r="D143" s="86" t="str">
        <f>IF($B143&gt;0,VLOOKUP($B143,Nevezés!$A$2:$J$450,3,FALSE),"")</f>
        <v>Ing. Peter Kubizniak</v>
      </c>
      <c r="E143" s="86" t="str">
        <f>IF($B143&gt;0,VLOOKUP($B143,Nevezés!$A$2:$J$450,4,FALSE),"")</f>
        <v>Szlovákia</v>
      </c>
      <c r="F143" s="86" t="str">
        <f>IF($B143&gt;0,VLOOKUP($B143,Nevezés!$A$2:$J$450,5,FALSE),"")</f>
        <v>Csallóköz Csütörtök</v>
      </c>
      <c r="G143" s="86" t="str">
        <f>IF($B143&gt;0,VLOOKUP($B143,Nevezés!$A$2:$J$450,6,FALSE),"")</f>
        <v>Olaszrizling</v>
      </c>
      <c r="H143" s="86">
        <f>IF($B143&gt;0,VLOOKUP($B143,Nevezés!$A$2:$J$450,7,FALSE),"")</f>
        <v>2011</v>
      </c>
      <c r="I143" s="86" t="str">
        <f>IF($B143&gt;0,VLOOKUP($B143,Nevezés!$A$2:$J$450,8,FALSE),"")</f>
        <v>Csallóköz Csütörtök</v>
      </c>
      <c r="J143" s="86" t="str">
        <f>IF($B143&gt;0,VLOOKUP($B143,Nevezés!$A$2:$J$450,9,FALSE),"")</f>
        <v>száraz</v>
      </c>
      <c r="K143" s="86" t="str">
        <f>IF($B143&gt;0,VLOOKUP($B143,Nevezés!$A$2:$J$450,10,FALSE),"")</f>
        <v>fehér</v>
      </c>
      <c r="L143" s="87">
        <f>Pontozás6X5!B72</f>
        <v>5</v>
      </c>
      <c r="M143" s="87">
        <f>Pontozás6X5!C72</f>
        <v>16.8</v>
      </c>
      <c r="N143" s="87">
        <f>Pontozás6X5!D72</f>
        <v>17.6</v>
      </c>
      <c r="O143" s="87">
        <f>Pontozás6X5!E72</f>
        <v>16.8</v>
      </c>
      <c r="P143" s="87">
        <f>Pontozás6X5!F72</f>
        <v>17.5</v>
      </c>
      <c r="Q143" s="87">
        <f>Pontozás6X5!G72</f>
        <v>17.4</v>
      </c>
      <c r="R143" s="89">
        <f t="shared" si="7"/>
        <v>17.22</v>
      </c>
      <c r="S143" s="54" t="str">
        <f t="shared" si="8"/>
        <v>Bronz</v>
      </c>
    </row>
    <row r="144" spans="1:19" ht="12.75">
      <c r="A144" s="84">
        <f t="shared" si="6"/>
        <v>167</v>
      </c>
      <c r="B144" s="84">
        <f>Pontozás6X5!A59</f>
        <v>518</v>
      </c>
      <c r="C144" s="85">
        <f>IF($B144&gt;0,VLOOKUP($B144,Nevezés!$A$2:$J$450,2,FALSE),"")</f>
        <v>143</v>
      </c>
      <c r="D144" s="86" t="str">
        <f>IF($B144&gt;0,VLOOKUP($B144,Nevezés!$A$2:$J$450,3,FALSE),"")</f>
        <v>Ing. Peter Kubizniak</v>
      </c>
      <c r="E144" s="86" t="str">
        <f>IF($B144&gt;0,VLOOKUP($B144,Nevezés!$A$2:$J$450,4,FALSE),"")</f>
        <v>Szlovákia</v>
      </c>
      <c r="F144" s="86" t="str">
        <f>IF($B144&gt;0,VLOOKUP($B144,Nevezés!$A$2:$J$450,5,FALSE),"")</f>
        <v>Csallóköz Csütörtök</v>
      </c>
      <c r="G144" s="86" t="str">
        <f>IF($B144&gt;0,VLOOKUP($B144,Nevezés!$A$2:$J$450,6,FALSE),"")</f>
        <v>Szürkebarát</v>
      </c>
      <c r="H144" s="86">
        <f>IF($B144&gt;0,VLOOKUP($B144,Nevezés!$A$2:$J$450,7,FALSE),"")</f>
        <v>2012</v>
      </c>
      <c r="I144" s="86" t="str">
        <f>IF($B144&gt;0,VLOOKUP($B144,Nevezés!$A$2:$J$450,8,FALSE),"")</f>
        <v>Csallóköz Csütörtök</v>
      </c>
      <c r="J144" s="86" t="str">
        <f>IF($B144&gt;0,VLOOKUP($B144,Nevezés!$A$2:$J$450,9,FALSE),"")</f>
        <v>száraz</v>
      </c>
      <c r="K144" s="86" t="str">
        <f>IF($B144&gt;0,VLOOKUP($B144,Nevezés!$A$2:$J$450,10,FALSE),"")</f>
        <v>fehér</v>
      </c>
      <c r="L144" s="87">
        <f>Pontozás6X5!B59</f>
        <v>3</v>
      </c>
      <c r="M144" s="87">
        <f>Pontozás6X5!C59</f>
        <v>16</v>
      </c>
      <c r="N144" s="87">
        <f>Pontozás6X5!D59</f>
        <v>17</v>
      </c>
      <c r="O144" s="87">
        <f>Pontozás6X5!E59</f>
        <v>15</v>
      </c>
      <c r="P144" s="87">
        <f>Pontozás6X5!F59</f>
        <v>17</v>
      </c>
      <c r="Q144" s="87">
        <f>Pontozás6X5!G59</f>
        <v>17</v>
      </c>
      <c r="R144" s="89">
        <f t="shared" si="7"/>
        <v>16.4</v>
      </c>
      <c r="S144" s="54" t="str">
        <f t="shared" si="8"/>
        <v>Oklevél</v>
      </c>
    </row>
    <row r="145" spans="1:19" ht="12.75">
      <c r="A145" s="84">
        <f t="shared" si="6"/>
        <v>3</v>
      </c>
      <c r="B145" s="84">
        <f>Pontozás6X5!A84</f>
        <v>412</v>
      </c>
      <c r="C145" s="85">
        <f>IF($B145&gt;0,VLOOKUP($B145,Nevezés!$A$2:$J$450,2,FALSE),"")</f>
        <v>144</v>
      </c>
      <c r="D145" s="86" t="str">
        <f>IF($B145&gt;0,VLOOKUP($B145,Nevezés!$A$2:$J$450,3,FALSE),"")</f>
        <v>Szolnoki László</v>
      </c>
      <c r="E145" s="86" t="str">
        <f>IF($B145&gt;0,VLOOKUP($B145,Nevezés!$A$2:$J$450,4,FALSE),"")</f>
        <v>M.o.</v>
      </c>
      <c r="F145" s="86" t="str">
        <f>IF($B145&gt;0,VLOOKUP($B145,Nevezés!$A$2:$J$450,5,FALSE),"")</f>
        <v>Annavölgy</v>
      </c>
      <c r="G145" s="86" t="str">
        <f>IF($B145&gt;0,VLOOKUP($B145,Nevezés!$A$2:$J$450,6,FALSE),"")</f>
        <v>Juhfark, olaszrizling</v>
      </c>
      <c r="H145" s="86">
        <f>IF($B145&gt;0,VLOOKUP($B145,Nevezés!$A$2:$J$450,7,FALSE),"")</f>
        <v>2012</v>
      </c>
      <c r="I145" s="86" t="str">
        <f>IF($B145&gt;0,VLOOKUP($B145,Nevezés!$A$2:$J$450,8,FALSE),"")</f>
        <v>Annavölgy</v>
      </c>
      <c r="J145" s="86" t="str">
        <f>IF($B145&gt;0,VLOOKUP($B145,Nevezés!$A$2:$J$450,9,FALSE),"")</f>
        <v>száraz</v>
      </c>
      <c r="K145" s="86" t="str">
        <f>IF($B145&gt;0,VLOOKUP($B145,Nevezés!$A$2:$J$450,10,FALSE),"")</f>
        <v>fehér cuvée</v>
      </c>
      <c r="L145" s="87">
        <f>Pontozás6X5!B84</f>
        <v>2</v>
      </c>
      <c r="M145" s="87">
        <f>Pontozás6X5!C84</f>
        <v>18.6</v>
      </c>
      <c r="N145" s="87">
        <f>Pontozás6X5!D84</f>
        <v>19.2</v>
      </c>
      <c r="O145" s="87">
        <f>Pontozás6X5!E84</f>
        <v>19</v>
      </c>
      <c r="P145" s="87">
        <f>Pontozás6X5!F84</f>
        <v>19.6</v>
      </c>
      <c r="Q145" s="87">
        <f>Pontozás6X5!G84</f>
        <v>19.6</v>
      </c>
      <c r="R145" s="89">
        <f t="shared" si="7"/>
        <v>19.2</v>
      </c>
      <c r="S145" s="54" t="str">
        <f t="shared" si="8"/>
        <v>Arany</v>
      </c>
    </row>
    <row r="146" spans="1:19" ht="12.75">
      <c r="A146" s="84">
        <f t="shared" si="6"/>
        <v>58</v>
      </c>
      <c r="B146" s="84">
        <f>Pontozás6X5!A57</f>
        <v>311</v>
      </c>
      <c r="C146" s="85">
        <f>IF($B146&gt;0,VLOOKUP($B146,Nevezés!$A$2:$J$450,2,FALSE),"")</f>
        <v>145</v>
      </c>
      <c r="D146" s="86" t="str">
        <f>IF($B146&gt;0,VLOOKUP($B146,Nevezés!$A$2:$J$450,3,FALSE),"")</f>
        <v>Mihalik Gábor</v>
      </c>
      <c r="E146" s="86" t="str">
        <f>IF($B146&gt;0,VLOOKUP($B146,Nevezés!$A$2:$J$450,4,FALSE),"")</f>
        <v>Szlovákia</v>
      </c>
      <c r="F146" s="86" t="str">
        <f>IF($B146&gt;0,VLOOKUP($B146,Nevezés!$A$2:$J$450,5,FALSE),"")</f>
        <v>Köbölkút</v>
      </c>
      <c r="G146" s="86" t="str">
        <f>IF($B146&gt;0,VLOOKUP($B146,Nevezés!$A$2:$J$450,6,FALSE),"")</f>
        <v>Zöldvelteléni</v>
      </c>
      <c r="H146" s="86">
        <f>IF($B146&gt;0,VLOOKUP($B146,Nevezés!$A$2:$J$450,7,FALSE),"")</f>
        <v>2012</v>
      </c>
      <c r="I146" s="86" t="str">
        <f>IF($B146&gt;0,VLOOKUP($B146,Nevezés!$A$2:$J$450,8,FALSE),"")</f>
        <v>Köbölkút</v>
      </c>
      <c r="J146" s="86" t="str">
        <f>IF($B146&gt;0,VLOOKUP($B146,Nevezés!$A$2:$J$450,9,FALSE),"")</f>
        <v>száraz</v>
      </c>
      <c r="K146" s="86" t="str">
        <f>IF($B146&gt;0,VLOOKUP($B146,Nevezés!$A$2:$J$450,10,FALSE),"")</f>
        <v>fehér</v>
      </c>
      <c r="L146" s="87">
        <f>Pontozás6X5!B57</f>
        <v>1</v>
      </c>
      <c r="M146" s="87">
        <f>Pontozás6X5!C57</f>
        <v>17.7</v>
      </c>
      <c r="N146" s="87">
        <f>Pontozás6X5!D57</f>
        <v>18</v>
      </c>
      <c r="O146" s="87">
        <f>Pontozás6X5!E57</f>
        <v>18</v>
      </c>
      <c r="P146" s="87">
        <f>Pontozás6X5!F57</f>
        <v>18.5</v>
      </c>
      <c r="Q146" s="87">
        <f>Pontozás6X5!G57</f>
        <v>17.6</v>
      </c>
      <c r="R146" s="89">
        <f t="shared" si="7"/>
        <v>17.96</v>
      </c>
      <c r="S146" s="54" t="str">
        <f t="shared" si="8"/>
        <v>Ezüst</v>
      </c>
    </row>
    <row r="147" spans="1:19" ht="12.75">
      <c r="A147" s="84">
        <f t="shared" si="6"/>
        <v>191</v>
      </c>
      <c r="B147" s="84">
        <f>Pontozás6X5!A39</f>
        <v>512</v>
      </c>
      <c r="C147" s="85">
        <f>IF($B147&gt;0,VLOOKUP($B147,Nevezés!$A$2:$J$450,2,FALSE),"")</f>
        <v>146</v>
      </c>
      <c r="D147" s="86" t="str">
        <f>IF($B147&gt;0,VLOOKUP($B147,Nevezés!$A$2:$J$450,3,FALSE),"")</f>
        <v>Koštrna Jaroslav</v>
      </c>
      <c r="E147" s="86" t="str">
        <f>IF($B147&gt;0,VLOOKUP($B147,Nevezés!$A$2:$J$450,4,FALSE),"")</f>
        <v>Szlovákia</v>
      </c>
      <c r="F147" s="86" t="str">
        <f>IF($B147&gt;0,VLOOKUP($B147,Nevezés!$A$2:$J$450,5,FALSE),"")</f>
        <v>Köbölkút</v>
      </c>
      <c r="G147" s="86" t="str">
        <f>IF($B147&gt;0,VLOOKUP($B147,Nevezés!$A$2:$J$450,6,FALSE),"")</f>
        <v>Rajnai rizling</v>
      </c>
      <c r="H147" s="86">
        <f>IF($B147&gt;0,VLOOKUP($B147,Nevezés!$A$2:$J$450,7,FALSE),"")</f>
        <v>2012</v>
      </c>
      <c r="I147" s="86" t="str">
        <f>IF($B147&gt;0,VLOOKUP($B147,Nevezés!$A$2:$J$450,8,FALSE),"")</f>
        <v>Köbölkút</v>
      </c>
      <c r="J147" s="86" t="str">
        <f>IF($B147&gt;0,VLOOKUP($B147,Nevezés!$A$2:$J$450,9,FALSE),"")</f>
        <v>száraz</v>
      </c>
      <c r="K147" s="86" t="str">
        <f>IF($B147&gt;0,VLOOKUP($B147,Nevezés!$A$2:$J$450,10,FALSE),"")</f>
        <v>fehér</v>
      </c>
      <c r="L147" s="87">
        <f>Pontozás6X5!B39</f>
        <v>3</v>
      </c>
      <c r="M147" s="87">
        <f>Pontozás6X5!C39</f>
        <v>16</v>
      </c>
      <c r="N147" s="87">
        <f>Pontozás6X5!D39</f>
        <v>15.5</v>
      </c>
      <c r="O147" s="87">
        <f>Pontozás6X5!E39</f>
        <v>16.2</v>
      </c>
      <c r="P147" s="87">
        <f>Pontozás6X5!F39</f>
        <v>15.5</v>
      </c>
      <c r="Q147" s="87">
        <f>Pontozás6X5!G39</f>
        <v>16</v>
      </c>
      <c r="R147" s="89">
        <f t="shared" si="7"/>
        <v>15.84</v>
      </c>
      <c r="S147" s="54" t="str">
        <f t="shared" si="8"/>
        <v> </v>
      </c>
    </row>
    <row r="148" spans="1:19" ht="12.75">
      <c r="A148" s="84">
        <f t="shared" si="6"/>
        <v>192</v>
      </c>
      <c r="B148" s="84">
        <f>Pontozás6X5!A208</f>
        <v>445</v>
      </c>
      <c r="C148" s="85">
        <f>IF($B148&gt;0,VLOOKUP($B148,Nevezés!$A$2:$J$450,2,FALSE),"")</f>
        <v>147</v>
      </c>
      <c r="D148" s="86" t="str">
        <f>IF($B148&gt;0,VLOOKUP($B148,Nevezés!$A$2:$J$450,3,FALSE),"")</f>
        <v>Szőcs Ferenc</v>
      </c>
      <c r="E148" s="86" t="str">
        <f>IF($B148&gt;0,VLOOKUP($B148,Nevezés!$A$2:$J$450,4,FALSE),"")</f>
        <v>Szlovákia</v>
      </c>
      <c r="F148" s="86" t="str">
        <f>IF($B148&gt;0,VLOOKUP($B148,Nevezés!$A$2:$J$450,5,FALSE),"")</f>
        <v>Köbölkút</v>
      </c>
      <c r="G148" s="86" t="str">
        <f>IF($B148&gt;0,VLOOKUP($B148,Nevezés!$A$2:$J$450,6,FALSE),"")</f>
        <v>Merlot</v>
      </c>
      <c r="H148" s="86">
        <f>IF($B148&gt;0,VLOOKUP($B148,Nevezés!$A$2:$J$450,7,FALSE),"")</f>
        <v>2011</v>
      </c>
      <c r="I148" s="86" t="str">
        <f>IF($B148&gt;0,VLOOKUP($B148,Nevezés!$A$2:$J$450,8,FALSE),"")</f>
        <v>Köbölkút</v>
      </c>
      <c r="J148" s="86" t="str">
        <f>IF($B148&gt;0,VLOOKUP($B148,Nevezés!$A$2:$J$450,9,FALSE),"")</f>
        <v>száraz</v>
      </c>
      <c r="K148" s="86" t="str">
        <f>IF($B148&gt;0,VLOOKUP($B148,Nevezés!$A$2:$J$450,10,FALSE),"")</f>
        <v>vörös</v>
      </c>
      <c r="L148" s="87">
        <f>Pontozás6X5!B208</f>
        <v>3</v>
      </c>
      <c r="M148" s="87">
        <f>Pontozás6X5!C208</f>
        <v>16</v>
      </c>
      <c r="N148" s="87">
        <f>Pontozás6X5!D208</f>
        <v>16</v>
      </c>
      <c r="O148" s="87">
        <f>Pontozás6X5!E208</f>
        <v>16</v>
      </c>
      <c r="P148" s="87">
        <f>Pontozás6X5!F208</f>
        <v>15</v>
      </c>
      <c r="Q148" s="87">
        <f>Pontozás6X5!G208</f>
        <v>16</v>
      </c>
      <c r="R148" s="89">
        <f t="shared" si="7"/>
        <v>15.8</v>
      </c>
      <c r="S148" s="54" t="str">
        <f t="shared" si="8"/>
        <v> </v>
      </c>
    </row>
    <row r="149" spans="1:19" ht="12.75">
      <c r="A149" s="84">
        <f t="shared" si="6"/>
        <v>39</v>
      </c>
      <c r="B149" s="84">
        <f>Pontozás6X5!A83</f>
        <v>715</v>
      </c>
      <c r="C149" s="85">
        <f>IF($B149&gt;0,VLOOKUP($B149,Nevezés!$A$2:$J$450,2,FALSE),"")</f>
        <v>148</v>
      </c>
      <c r="D149" s="86" t="str">
        <f>IF($B149&gt;0,VLOOKUP($B149,Nevezés!$A$2:$J$450,3,FALSE),"")</f>
        <v>Hóka-Kőműves</v>
      </c>
      <c r="E149" s="86" t="str">
        <f>IF($B149&gt;0,VLOOKUP($B149,Nevezés!$A$2:$J$450,4,FALSE),"")</f>
        <v>Szlovákia</v>
      </c>
      <c r="F149" s="86" t="str">
        <f>IF($B149&gt;0,VLOOKUP($B149,Nevezés!$A$2:$J$450,5,FALSE),"")</f>
        <v>Köbölkút</v>
      </c>
      <c r="G149" s="86" t="str">
        <f>IF($B149&gt;0,VLOOKUP($B149,Nevezés!$A$2:$J$450,6,FALSE),"")</f>
        <v>Olaszrizling</v>
      </c>
      <c r="H149" s="86">
        <f>IF($B149&gt;0,VLOOKUP($B149,Nevezés!$A$2:$J$450,7,FALSE),"")</f>
        <v>2012</v>
      </c>
      <c r="I149" s="86" t="str">
        <f>IF($B149&gt;0,VLOOKUP($B149,Nevezés!$A$2:$J$450,8,FALSE),"")</f>
        <v>Köbölkút</v>
      </c>
      <c r="J149" s="86" t="str">
        <f>IF($B149&gt;0,VLOOKUP($B149,Nevezés!$A$2:$J$450,9,FALSE),"")</f>
        <v>száraz</v>
      </c>
      <c r="K149" s="86" t="str">
        <f>IF($B149&gt;0,VLOOKUP($B149,Nevezés!$A$2:$J$450,10,FALSE),"")</f>
        <v>fehér</v>
      </c>
      <c r="L149" s="87">
        <f>Pontozás6X5!B83</f>
        <v>5</v>
      </c>
      <c r="M149" s="87">
        <f>Pontozás6X5!C83</f>
        <v>18.2</v>
      </c>
      <c r="N149" s="87">
        <f>Pontozás6X5!D83</f>
        <v>17.7</v>
      </c>
      <c r="O149" s="87">
        <f>Pontozás6X5!E83</f>
        <v>18.6</v>
      </c>
      <c r="P149" s="87">
        <f>Pontozás6X5!F83</f>
        <v>18.6</v>
      </c>
      <c r="Q149" s="87">
        <f>Pontozás6X5!G83</f>
        <v>18.2</v>
      </c>
      <c r="R149" s="89">
        <f t="shared" si="7"/>
        <v>18.259999999999998</v>
      </c>
      <c r="S149" s="54" t="str">
        <f t="shared" si="8"/>
        <v>Ezüst</v>
      </c>
    </row>
    <row r="150" spans="1:19" ht="12.75">
      <c r="A150" s="84">
        <f t="shared" si="6"/>
        <v>81</v>
      </c>
      <c r="B150" s="84">
        <f>Pontozás6X5!A217</f>
        <v>433</v>
      </c>
      <c r="C150" s="85">
        <f>IF($B150&gt;0,VLOOKUP($B150,Nevezés!$A$2:$J$450,2,FALSE),"")</f>
        <v>149</v>
      </c>
      <c r="D150" s="86" t="str">
        <f>IF($B150&gt;0,VLOOKUP($B150,Nevezés!$A$2:$J$450,3,FALSE),"")</f>
        <v>Hóka-Kőműves</v>
      </c>
      <c r="E150" s="86" t="str">
        <f>IF($B150&gt;0,VLOOKUP($B150,Nevezés!$A$2:$J$450,4,FALSE),"")</f>
        <v>Szlovákia</v>
      </c>
      <c r="F150" s="86" t="str">
        <f>IF($B150&gt;0,VLOOKUP($B150,Nevezés!$A$2:$J$450,5,FALSE),"")</f>
        <v>Köbölkút</v>
      </c>
      <c r="G150" s="86" t="str">
        <f>IF($B150&gt;0,VLOOKUP($B150,Nevezés!$A$2:$J$450,6,FALSE),"")</f>
        <v>Szentlőrinci</v>
      </c>
      <c r="H150" s="86">
        <f>IF($B150&gt;0,VLOOKUP($B150,Nevezés!$A$2:$J$450,7,FALSE),"")</f>
        <v>2012</v>
      </c>
      <c r="I150" s="86" t="str">
        <f>IF($B150&gt;0,VLOOKUP($B150,Nevezés!$A$2:$J$450,8,FALSE),"")</f>
        <v>Köbölkút</v>
      </c>
      <c r="J150" s="86" t="str">
        <f>IF($B150&gt;0,VLOOKUP($B150,Nevezés!$A$2:$J$450,9,FALSE),"")</f>
        <v>száraz</v>
      </c>
      <c r="K150" s="86" t="str">
        <f>IF($B150&gt;0,VLOOKUP($B150,Nevezés!$A$2:$J$450,10,FALSE),"")</f>
        <v>vörös</v>
      </c>
      <c r="L150" s="87">
        <f>Pontozás6X5!B217</f>
        <v>2</v>
      </c>
      <c r="M150" s="87">
        <f>Pontozás6X5!C217</f>
        <v>16.4</v>
      </c>
      <c r="N150" s="87">
        <f>Pontozás6X5!D217</f>
        <v>17.8</v>
      </c>
      <c r="O150" s="87">
        <f>Pontozás6X5!E217</f>
        <v>17.9</v>
      </c>
      <c r="P150" s="87">
        <f>Pontozás6X5!F217</f>
        <v>18.8</v>
      </c>
      <c r="Q150" s="87">
        <f>Pontozás6X5!G217</f>
        <v>17.4</v>
      </c>
      <c r="R150" s="89">
        <f t="shared" si="7"/>
        <v>17.660000000000004</v>
      </c>
      <c r="S150" s="54" t="str">
        <f t="shared" si="8"/>
        <v>Ezüst</v>
      </c>
    </row>
    <row r="151" spans="1:19" ht="12.75">
      <c r="A151" s="84">
        <f t="shared" si="6"/>
        <v>55</v>
      </c>
      <c r="B151" s="84">
        <f>Pontozás6X5!A156</f>
        <v>632</v>
      </c>
      <c r="C151" s="85">
        <f>IF($B151&gt;0,VLOOKUP($B151,Nevezés!$A$2:$J$450,2,FALSE),"")</f>
        <v>150</v>
      </c>
      <c r="D151" s="86" t="str">
        <f>IF($B151&gt;0,VLOOKUP($B151,Nevezés!$A$2:$J$450,3,FALSE),"")</f>
        <v>Štekláč Patrik</v>
      </c>
      <c r="E151" s="86" t="str">
        <f>IF($B151&gt;0,VLOOKUP($B151,Nevezés!$A$2:$J$450,4,FALSE),"")</f>
        <v>Szlovákia</v>
      </c>
      <c r="F151" s="86" t="str">
        <f>IF($B151&gt;0,VLOOKUP($B151,Nevezés!$A$2:$J$450,5,FALSE),"")</f>
        <v>Köbölkút</v>
      </c>
      <c r="G151" s="86" t="str">
        <f>IF($B151&gt;0,VLOOKUP($B151,Nevezés!$A$2:$J$450,6,FALSE),"")</f>
        <v>Cabernet sauvignon</v>
      </c>
      <c r="H151" s="86">
        <f>IF($B151&gt;0,VLOOKUP($B151,Nevezés!$A$2:$J$450,7,FALSE),"")</f>
        <v>2012</v>
      </c>
      <c r="I151" s="86" t="str">
        <f>IF($B151&gt;0,VLOOKUP($B151,Nevezés!$A$2:$J$450,8,FALSE),"")</f>
        <v>Köbölkút</v>
      </c>
      <c r="J151" s="86" t="str">
        <f>IF($B151&gt;0,VLOOKUP($B151,Nevezés!$A$2:$J$450,9,FALSE),"")</f>
        <v>száraz</v>
      </c>
      <c r="K151" s="86" t="str">
        <f>IF($B151&gt;0,VLOOKUP($B151,Nevezés!$A$2:$J$450,10,FALSE),"")</f>
        <v>rose</v>
      </c>
      <c r="L151" s="87">
        <f>Pontozás6X5!B156</f>
        <v>4</v>
      </c>
      <c r="M151" s="87">
        <f>Pontozás6X5!C156</f>
        <v>17.8</v>
      </c>
      <c r="N151" s="87">
        <f>Pontozás6X5!D156</f>
        <v>18.5</v>
      </c>
      <c r="O151" s="87">
        <f>Pontozás6X5!E156</f>
        <v>17.6</v>
      </c>
      <c r="P151" s="87">
        <f>Pontozás6X5!F156</f>
        <v>18</v>
      </c>
      <c r="Q151" s="87">
        <f>Pontozás6X5!G156</f>
        <v>18</v>
      </c>
      <c r="R151" s="89">
        <f t="shared" si="7"/>
        <v>17.98</v>
      </c>
      <c r="S151" s="54" t="str">
        <f t="shared" si="8"/>
        <v>Ezüst</v>
      </c>
    </row>
    <row r="152" spans="1:19" ht="12.75">
      <c r="A152" s="84">
        <f t="shared" si="6"/>
        <v>160</v>
      </c>
      <c r="B152" s="84">
        <f>Pontozás6X5!A110</f>
        <v>323</v>
      </c>
      <c r="C152" s="85">
        <f>IF($B152&gt;0,VLOOKUP($B152,Nevezés!$A$2:$J$450,2,FALSE),"")</f>
        <v>151</v>
      </c>
      <c r="D152" s="86" t="str">
        <f>IF($B152&gt;0,VLOOKUP($B152,Nevezés!$A$2:$J$450,3,FALSE),"")</f>
        <v>Štekláč Patrik</v>
      </c>
      <c r="E152" s="86" t="str">
        <f>IF($B152&gt;0,VLOOKUP($B152,Nevezés!$A$2:$J$450,4,FALSE),"")</f>
        <v>Szlovákia</v>
      </c>
      <c r="F152" s="86" t="str">
        <f>IF($B152&gt;0,VLOOKUP($B152,Nevezés!$A$2:$J$450,5,FALSE),"")</f>
        <v>Köbölkút</v>
      </c>
      <c r="G152" s="86" t="str">
        <f>IF($B152&gt;0,VLOOKUP($B152,Nevezés!$A$2:$J$450,6,FALSE),"")</f>
        <v>Tramini</v>
      </c>
      <c r="H152" s="86">
        <f>IF($B152&gt;0,VLOOKUP($B152,Nevezés!$A$2:$J$450,7,FALSE),"")</f>
        <v>2012</v>
      </c>
      <c r="I152" s="86" t="str">
        <f>IF($B152&gt;0,VLOOKUP($B152,Nevezés!$A$2:$J$450,8,FALSE),"")</f>
        <v>Béla</v>
      </c>
      <c r="J152" s="86" t="str">
        <f>IF($B152&gt;0,VLOOKUP($B152,Nevezés!$A$2:$J$450,9,FALSE),"")</f>
        <v>félszáraz</v>
      </c>
      <c r="K152" s="86" t="str">
        <f>IF($B152&gt;0,VLOOKUP($B152,Nevezés!$A$2:$J$450,10,FALSE),"")</f>
        <v>fehér</v>
      </c>
      <c r="L152" s="87">
        <f>Pontozás6X5!B110</f>
        <v>1</v>
      </c>
      <c r="M152" s="87">
        <f>Pontozás6X5!C110</f>
        <v>17</v>
      </c>
      <c r="N152" s="87">
        <f>Pontozás6X5!D110</f>
        <v>16.6</v>
      </c>
      <c r="O152" s="87">
        <f>Pontozás6X5!E110</f>
        <v>16</v>
      </c>
      <c r="P152" s="87">
        <f>Pontozás6X5!F110</f>
        <v>16.7</v>
      </c>
      <c r="Q152" s="87">
        <f>Pontozás6X5!G110</f>
        <v>16.7</v>
      </c>
      <c r="R152" s="89">
        <f t="shared" si="7"/>
        <v>16.6</v>
      </c>
      <c r="S152" s="54" t="str">
        <f t="shared" si="8"/>
        <v>Bronz</v>
      </c>
    </row>
    <row r="153" spans="1:19" ht="12.75">
      <c r="A153" s="84">
        <f t="shared" si="6"/>
        <v>156</v>
      </c>
      <c r="B153" s="84">
        <f>Pontozás6X5!A82</f>
        <v>315</v>
      </c>
      <c r="C153" s="85">
        <f>IF($B153&gt;0,VLOOKUP($B153,Nevezés!$A$2:$J$450,2,FALSE),"")</f>
        <v>152</v>
      </c>
      <c r="D153" s="86" t="str">
        <f>IF($B153&gt;0,VLOOKUP($B153,Nevezés!$A$2:$J$450,3,FALSE),"")</f>
        <v>Štekláč Patrik</v>
      </c>
      <c r="E153" s="86" t="str">
        <f>IF($B153&gt;0,VLOOKUP($B153,Nevezés!$A$2:$J$450,4,FALSE),"")</f>
        <v>Szlovákia</v>
      </c>
      <c r="F153" s="86" t="str">
        <f>IF($B153&gt;0,VLOOKUP($B153,Nevezés!$A$2:$J$450,5,FALSE),"")</f>
        <v>Köbölkút</v>
      </c>
      <c r="G153" s="86" t="str">
        <f>IF($B153&gt;0,VLOOKUP($B153,Nevezés!$A$2:$J$450,6,FALSE),"")</f>
        <v>Zöldvelteléni</v>
      </c>
      <c r="H153" s="86">
        <f>IF($B153&gt;0,VLOOKUP($B153,Nevezés!$A$2:$J$450,7,FALSE),"")</f>
        <v>2012</v>
      </c>
      <c r="I153" s="86" t="str">
        <f>IF($B153&gt;0,VLOOKUP($B153,Nevezés!$A$2:$J$450,8,FALSE),"")</f>
        <v>Köbölkút</v>
      </c>
      <c r="J153" s="86" t="str">
        <f>IF($B153&gt;0,VLOOKUP($B153,Nevezés!$A$2:$J$450,9,FALSE),"")</f>
        <v>félédes</v>
      </c>
      <c r="K153" s="86" t="str">
        <f>IF($B153&gt;0,VLOOKUP($B153,Nevezés!$A$2:$J$450,10,FALSE),"")</f>
        <v>fehér</v>
      </c>
      <c r="L153" s="87">
        <f>Pontozás6X5!B82</f>
        <v>1</v>
      </c>
      <c r="M153" s="87">
        <f>Pontozás6X5!C82</f>
        <v>16.8</v>
      </c>
      <c r="N153" s="87">
        <f>Pontozás6X5!D82</f>
        <v>16.6</v>
      </c>
      <c r="O153" s="87">
        <f>Pontozás6X5!E82</f>
        <v>16.6</v>
      </c>
      <c r="P153" s="87">
        <f>Pontozás6X5!F82</f>
        <v>16.6</v>
      </c>
      <c r="Q153" s="87">
        <f>Pontozás6X5!G82</f>
        <v>16.51</v>
      </c>
      <c r="R153" s="89">
        <f t="shared" si="7"/>
        <v>16.622000000000003</v>
      </c>
      <c r="S153" s="54" t="str">
        <f t="shared" si="8"/>
        <v>Bronz</v>
      </c>
    </row>
    <row r="154" spans="1:19" ht="12.75">
      <c r="A154" s="84">
        <f t="shared" si="6"/>
        <v>89</v>
      </c>
      <c r="B154" s="84">
        <f>Pontozás6X5!A229</f>
        <v>436</v>
      </c>
      <c r="C154" s="85">
        <f>IF($B154&gt;0,VLOOKUP($B154,Nevezés!$A$2:$J$450,2,FALSE),"")</f>
        <v>153</v>
      </c>
      <c r="D154" s="86" t="str">
        <f>IF($B154&gt;0,VLOOKUP($B154,Nevezés!$A$2:$J$450,3,FALSE),"")</f>
        <v>Štekláč Patrik</v>
      </c>
      <c r="E154" s="86" t="str">
        <f>IF($B154&gt;0,VLOOKUP($B154,Nevezés!$A$2:$J$450,4,FALSE),"")</f>
        <v>Szlovákia</v>
      </c>
      <c r="F154" s="86" t="str">
        <f>IF($B154&gt;0,VLOOKUP($B154,Nevezés!$A$2:$J$450,5,FALSE),"")</f>
        <v>Köbölkút</v>
      </c>
      <c r="G154" s="86" t="str">
        <f>IF($B154&gt;0,VLOOKUP($B154,Nevezés!$A$2:$J$450,6,FALSE),"")</f>
        <v>André</v>
      </c>
      <c r="H154" s="86">
        <f>IF($B154&gt;0,VLOOKUP($B154,Nevezés!$A$2:$J$450,7,FALSE),"")</f>
        <v>2012</v>
      </c>
      <c r="I154" s="86" t="str">
        <f>IF($B154&gt;0,VLOOKUP($B154,Nevezés!$A$2:$J$450,8,FALSE),"")</f>
        <v>Köbölkút</v>
      </c>
      <c r="J154" s="86" t="str">
        <f>IF($B154&gt;0,VLOOKUP($B154,Nevezés!$A$2:$J$450,9,FALSE),"")</f>
        <v>félszáraz</v>
      </c>
      <c r="K154" s="86" t="str">
        <f>IF($B154&gt;0,VLOOKUP($B154,Nevezés!$A$2:$J$450,10,FALSE),"")</f>
        <v>vörös</v>
      </c>
      <c r="L154" s="87">
        <f>Pontozás6X5!B229</f>
        <v>2</v>
      </c>
      <c r="M154" s="87">
        <f>Pontozás6X5!C229</f>
        <v>16.7</v>
      </c>
      <c r="N154" s="87">
        <f>Pontozás6X5!D229</f>
        <v>17.6</v>
      </c>
      <c r="O154" s="87">
        <f>Pontozás6X5!E229</f>
        <v>17.4</v>
      </c>
      <c r="P154" s="87">
        <f>Pontozás6X5!F229</f>
        <v>17.4</v>
      </c>
      <c r="Q154" s="87">
        <f>Pontozás6X5!G229</f>
        <v>18.7</v>
      </c>
      <c r="R154" s="89">
        <f t="shared" si="7"/>
        <v>17.56</v>
      </c>
      <c r="S154" s="54" t="str">
        <f t="shared" si="8"/>
        <v>Ezüst</v>
      </c>
    </row>
    <row r="155" spans="1:19" ht="12.75">
      <c r="A155" s="84">
        <f t="shared" si="6"/>
        <v>20</v>
      </c>
      <c r="B155" s="84">
        <f>Pontozás6X5!A198</f>
        <v>740</v>
      </c>
      <c r="C155" s="85">
        <f>IF($B155&gt;0,VLOOKUP($B155,Nevezés!$A$2:$J$450,2,FALSE),"")</f>
        <v>154</v>
      </c>
      <c r="D155" s="86" t="str">
        <f>IF($B155&gt;0,VLOOKUP($B155,Nevezés!$A$2:$J$450,3,FALSE),"")</f>
        <v>Partali István</v>
      </c>
      <c r="E155" s="86" t="str">
        <f>IF($B155&gt;0,VLOOKUP($B155,Nevezés!$A$2:$J$450,4,FALSE),"")</f>
        <v>Szlovákia</v>
      </c>
      <c r="F155" s="86" t="str">
        <f>IF($B155&gt;0,VLOOKUP($B155,Nevezés!$A$2:$J$450,5,FALSE),"")</f>
        <v>Ebed</v>
      </c>
      <c r="G155" s="86" t="str">
        <f>IF($B155&gt;0,VLOOKUP($B155,Nevezés!$A$2:$J$450,6,FALSE),"")</f>
        <v>Dunaj</v>
      </c>
      <c r="H155" s="86">
        <f>IF($B155&gt;0,VLOOKUP($B155,Nevezés!$A$2:$J$450,7,FALSE),"")</f>
        <v>2011</v>
      </c>
      <c r="I155" s="86" t="str">
        <f>IF($B155&gt;0,VLOOKUP($B155,Nevezés!$A$2:$J$450,8,FALSE),"")</f>
        <v>Ebed</v>
      </c>
      <c r="J155" s="86" t="str">
        <f>IF($B155&gt;0,VLOOKUP($B155,Nevezés!$A$2:$J$450,9,FALSE),"")</f>
        <v>száraz</v>
      </c>
      <c r="K155" s="86" t="str">
        <f>IF($B155&gt;0,VLOOKUP($B155,Nevezés!$A$2:$J$450,10,FALSE),"")</f>
        <v>vörös</v>
      </c>
      <c r="L155" s="87">
        <f>Pontozás6X5!B198</f>
        <v>5</v>
      </c>
      <c r="M155" s="87">
        <f>Pontozás6X5!C198</f>
        <v>18.2</v>
      </c>
      <c r="N155" s="87">
        <f>Pontozás6X5!D198</f>
        <v>18.8</v>
      </c>
      <c r="O155" s="87">
        <f>Pontozás6X5!E198</f>
        <v>18.6</v>
      </c>
      <c r="P155" s="87">
        <f>Pontozás6X5!F198</f>
        <v>18.8</v>
      </c>
      <c r="Q155" s="87">
        <f>Pontozás6X5!G198</f>
        <v>19</v>
      </c>
      <c r="R155" s="89">
        <f t="shared" si="7"/>
        <v>18.68</v>
      </c>
      <c r="S155" s="54" t="str">
        <f t="shared" si="8"/>
        <v>Arany</v>
      </c>
    </row>
    <row r="156" spans="1:19" ht="12.75">
      <c r="A156" s="84">
        <f t="shared" si="6"/>
        <v>203</v>
      </c>
      <c r="B156" s="84">
        <f>Pontozás6X5!A70</f>
        <v>314</v>
      </c>
      <c r="C156" s="85">
        <f>IF($B156&gt;0,VLOOKUP($B156,Nevezés!$A$2:$J$450,2,FALSE),"")</f>
        <v>155</v>
      </c>
      <c r="D156" s="86" t="str">
        <f>IF($B156&gt;0,VLOOKUP($B156,Nevezés!$A$2:$J$450,3,FALSE),"")</f>
        <v>Mikóczi Alojz</v>
      </c>
      <c r="E156" s="86" t="str">
        <f>IF($B156&gt;0,VLOOKUP($B156,Nevezés!$A$2:$J$450,4,FALSE),"")</f>
        <v>Szlovákia</v>
      </c>
      <c r="F156" s="86" t="str">
        <f>IF($B156&gt;0,VLOOKUP($B156,Nevezés!$A$2:$J$450,5,FALSE),"")</f>
        <v>Ebed</v>
      </c>
      <c r="G156" s="86" t="str">
        <f>IF($B156&gt;0,VLOOKUP($B156,Nevezés!$A$2:$J$450,6,FALSE),"")</f>
        <v>Zöldvelteléni</v>
      </c>
      <c r="H156" s="86">
        <f>IF($B156&gt;0,VLOOKUP($B156,Nevezés!$A$2:$J$450,7,FALSE),"")</f>
        <v>2012</v>
      </c>
      <c r="I156" s="86" t="str">
        <f>IF($B156&gt;0,VLOOKUP($B156,Nevezés!$A$2:$J$450,8,FALSE),"")</f>
        <v>Ebed</v>
      </c>
      <c r="J156" s="86" t="str">
        <f>IF($B156&gt;0,VLOOKUP($B156,Nevezés!$A$2:$J$450,9,FALSE),"")</f>
        <v>száraz</v>
      </c>
      <c r="K156" s="86" t="str">
        <f>IF($B156&gt;0,VLOOKUP($B156,Nevezés!$A$2:$J$450,10,FALSE),"")</f>
        <v>fehér</v>
      </c>
      <c r="L156" s="87">
        <f>Pontozás6X5!B70</f>
        <v>1</v>
      </c>
      <c r="M156" s="87">
        <f>Pontozás6X5!C70</f>
        <v>15</v>
      </c>
      <c r="N156" s="87">
        <f>Pontozás6X5!D70</f>
        <v>15</v>
      </c>
      <c r="O156" s="87">
        <f>Pontozás6X5!E70</f>
        <v>15.5</v>
      </c>
      <c r="P156" s="87">
        <f>Pontozás6X5!F70</f>
        <v>15.5</v>
      </c>
      <c r="Q156" s="87">
        <f>Pontozás6X5!G70</f>
        <v>16.3</v>
      </c>
      <c r="R156" s="89">
        <f t="shared" si="7"/>
        <v>15.459999999999999</v>
      </c>
      <c r="S156" s="54" t="str">
        <f t="shared" si="8"/>
        <v> </v>
      </c>
    </row>
    <row r="157" spans="1:19" ht="12.75">
      <c r="A157" s="84">
        <f t="shared" si="6"/>
        <v>24</v>
      </c>
      <c r="B157" s="84">
        <f>Pontozás6X5!A68</f>
        <v>614</v>
      </c>
      <c r="C157" s="85">
        <f>IF($B157&gt;0,VLOOKUP($B157,Nevezés!$A$2:$J$450,2,FALSE),"")</f>
        <v>156</v>
      </c>
      <c r="D157" s="86" t="str">
        <f>IF($B157&gt;0,VLOOKUP($B157,Nevezés!$A$2:$J$450,3,FALSE),"")</f>
        <v>Mikóczi Alojz</v>
      </c>
      <c r="E157" s="86" t="str">
        <f>IF($B157&gt;0,VLOOKUP($B157,Nevezés!$A$2:$J$450,4,FALSE),"")</f>
        <v>Szlovákia</v>
      </c>
      <c r="F157" s="86" t="str">
        <f>IF($B157&gt;0,VLOOKUP($B157,Nevezés!$A$2:$J$450,5,FALSE),"")</f>
        <v>Ebed</v>
      </c>
      <c r="G157" s="86" t="str">
        <f>IF($B157&gt;0,VLOOKUP($B157,Nevezés!$A$2:$J$450,6,FALSE),"")</f>
        <v>Peszeki Leányka</v>
      </c>
      <c r="H157" s="86">
        <f>IF($B157&gt;0,VLOOKUP($B157,Nevezés!$A$2:$J$450,7,FALSE),"")</f>
        <v>2012</v>
      </c>
      <c r="I157" s="86" t="str">
        <f>IF($B157&gt;0,VLOOKUP($B157,Nevezés!$A$2:$J$450,8,FALSE),"")</f>
        <v>Ebed</v>
      </c>
      <c r="J157" s="86" t="str">
        <f>IF($B157&gt;0,VLOOKUP($B157,Nevezés!$A$2:$J$450,9,FALSE),"")</f>
        <v>száraz</v>
      </c>
      <c r="K157" s="86" t="str">
        <f>IF($B157&gt;0,VLOOKUP($B157,Nevezés!$A$2:$J$450,10,FALSE),"")</f>
        <v>fehér</v>
      </c>
      <c r="L157" s="87">
        <f>Pontozás6X5!B68</f>
        <v>4</v>
      </c>
      <c r="M157" s="87">
        <f>Pontozás6X5!C68</f>
        <v>18.7</v>
      </c>
      <c r="N157" s="87">
        <f>Pontozás6X5!D68</f>
        <v>18.51</v>
      </c>
      <c r="O157" s="87">
        <f>Pontozás6X5!E68</f>
        <v>18.6</v>
      </c>
      <c r="P157" s="87">
        <f>Pontozás6X5!F68</f>
        <v>18.5</v>
      </c>
      <c r="Q157" s="87">
        <f>Pontozás6X5!G68</f>
        <v>18.9</v>
      </c>
      <c r="R157" s="89">
        <f t="shared" si="7"/>
        <v>18.642000000000003</v>
      </c>
      <c r="S157" s="54" t="str">
        <f t="shared" si="8"/>
        <v>Arany</v>
      </c>
    </row>
    <row r="158" spans="1:19" ht="12.75">
      <c r="A158" s="84">
        <f t="shared" si="6"/>
        <v>98</v>
      </c>
      <c r="B158" s="84">
        <f>Pontozás6X5!A174</f>
        <v>544</v>
      </c>
      <c r="C158" s="85">
        <f>IF($B158&gt;0,VLOOKUP($B158,Nevezés!$A$2:$J$450,2,FALSE),"")</f>
        <v>157</v>
      </c>
      <c r="D158" s="86" t="str">
        <f>IF($B158&gt;0,VLOOKUP($B158,Nevezés!$A$2:$J$450,3,FALSE),"")</f>
        <v>Mikóczi Alojz</v>
      </c>
      <c r="E158" s="86" t="str">
        <f>IF($B158&gt;0,VLOOKUP($B158,Nevezés!$A$2:$J$450,4,FALSE),"")</f>
        <v>Szlovákia</v>
      </c>
      <c r="F158" s="86" t="str">
        <f>IF($B158&gt;0,VLOOKUP($B158,Nevezés!$A$2:$J$450,5,FALSE),"")</f>
        <v>Ebed</v>
      </c>
      <c r="G158" s="86" t="str">
        <f>IF($B158&gt;0,VLOOKUP($B158,Nevezés!$A$2:$J$450,6,FALSE),"")</f>
        <v>Cabernet sauvignon</v>
      </c>
      <c r="H158" s="86">
        <f>IF($B158&gt;0,VLOOKUP($B158,Nevezés!$A$2:$J$450,7,FALSE),"")</f>
        <v>2011</v>
      </c>
      <c r="I158" s="86" t="str">
        <f>IF($B158&gt;0,VLOOKUP($B158,Nevezés!$A$2:$J$450,8,FALSE),"")</f>
        <v>Ebed</v>
      </c>
      <c r="J158" s="86" t="str">
        <f>IF($B158&gt;0,VLOOKUP($B158,Nevezés!$A$2:$J$450,9,FALSE),"")</f>
        <v>száraz</v>
      </c>
      <c r="K158" s="86" t="str">
        <f>IF($B158&gt;0,VLOOKUP($B158,Nevezés!$A$2:$J$450,10,FALSE),"")</f>
        <v>vörös</v>
      </c>
      <c r="L158" s="87">
        <f>Pontozás6X5!B174</f>
        <v>3</v>
      </c>
      <c r="M158" s="87">
        <f>Pontozás6X5!C174</f>
        <v>17.5</v>
      </c>
      <c r="N158" s="87">
        <f>Pontozás6X5!D174</f>
        <v>18.2</v>
      </c>
      <c r="O158" s="87">
        <f>Pontozás6X5!E174</f>
        <v>17</v>
      </c>
      <c r="P158" s="87">
        <f>Pontozás6X5!F174</f>
        <v>17.4</v>
      </c>
      <c r="Q158" s="87">
        <f>Pontozás6X5!G174</f>
        <v>17</v>
      </c>
      <c r="R158" s="89">
        <f t="shared" si="7"/>
        <v>17.419999999999998</v>
      </c>
      <c r="S158" s="54" t="str">
        <f t="shared" si="8"/>
        <v>Bronz</v>
      </c>
    </row>
    <row r="159" spans="1:19" ht="12.75">
      <c r="A159" s="84">
        <f t="shared" si="6"/>
        <v>84</v>
      </c>
      <c r="B159" s="84">
        <f>Pontozás6X5!A100</f>
        <v>321</v>
      </c>
      <c r="C159" s="85">
        <f>IF($B159&gt;0,VLOOKUP($B159,Nevezés!$A$2:$J$450,2,FALSE),"")</f>
        <v>158</v>
      </c>
      <c r="D159" s="86" t="str">
        <f>IF($B159&gt;0,VLOOKUP($B159,Nevezés!$A$2:$J$450,3,FALSE),"")</f>
        <v>Révész család</v>
      </c>
      <c r="E159" s="86" t="str">
        <f>IF($B159&gt;0,VLOOKUP($B159,Nevezés!$A$2:$J$450,4,FALSE),"")</f>
        <v>Szlovákia</v>
      </c>
      <c r="F159" s="86" t="str">
        <f>IF($B159&gt;0,VLOOKUP($B159,Nevezés!$A$2:$J$450,5,FALSE),"")</f>
        <v>Ebed</v>
      </c>
      <c r="G159" s="86" t="str">
        <f>IF($B159&gt;0,VLOOKUP($B159,Nevezés!$A$2:$J$450,6,FALSE),"")</f>
        <v>Sauvignon blanc</v>
      </c>
      <c r="H159" s="86">
        <f>IF($B159&gt;0,VLOOKUP($B159,Nevezés!$A$2:$J$450,7,FALSE),"")</f>
        <v>2012</v>
      </c>
      <c r="I159" s="86" t="str">
        <f>IF($B159&gt;0,VLOOKUP($B159,Nevezés!$A$2:$J$450,8,FALSE),"")</f>
        <v>Ebed</v>
      </c>
      <c r="J159" s="86" t="str">
        <f>IF($B159&gt;0,VLOOKUP($B159,Nevezés!$A$2:$J$450,9,FALSE),"")</f>
        <v>száraz</v>
      </c>
      <c r="K159" s="86" t="str">
        <f>IF($B159&gt;0,VLOOKUP($B159,Nevezés!$A$2:$J$450,10,FALSE),"")</f>
        <v>fehér</v>
      </c>
      <c r="L159" s="87">
        <f>Pontozás6X5!B100</f>
        <v>1</v>
      </c>
      <c r="M159" s="87">
        <f>Pontozás6X5!C100</f>
        <v>17.7</v>
      </c>
      <c r="N159" s="87">
        <f>Pontozás6X5!D100</f>
        <v>17.6</v>
      </c>
      <c r="O159" s="87">
        <f>Pontozás6X5!E100</f>
        <v>17.4</v>
      </c>
      <c r="P159" s="87">
        <f>Pontozás6X5!F100</f>
        <v>17.8</v>
      </c>
      <c r="Q159" s="87">
        <f>Pontozás6X5!G100</f>
        <v>17.6</v>
      </c>
      <c r="R159" s="89">
        <f t="shared" si="7"/>
        <v>17.619999999999997</v>
      </c>
      <c r="S159" s="54" t="str">
        <f t="shared" si="8"/>
        <v>Ezüst</v>
      </c>
    </row>
    <row r="160" spans="1:19" ht="12.75">
      <c r="A160" s="84">
        <f t="shared" si="6"/>
        <v>122</v>
      </c>
      <c r="B160" s="84">
        <f>Pontozás6X5!A144</f>
        <v>425</v>
      </c>
      <c r="C160" s="85">
        <f>IF($B160&gt;0,VLOOKUP($B160,Nevezés!$A$2:$J$450,2,FALSE),"")</f>
        <v>159</v>
      </c>
      <c r="D160" s="86" t="str">
        <f>IF($B160&gt;0,VLOOKUP($B160,Nevezés!$A$2:$J$450,3,FALSE),"")</f>
        <v>Révész Gábor</v>
      </c>
      <c r="E160" s="86" t="str">
        <f>IF($B160&gt;0,VLOOKUP($B160,Nevezés!$A$2:$J$450,4,FALSE),"")</f>
        <v>Szlovákia</v>
      </c>
      <c r="F160" s="86" t="str">
        <f>IF($B160&gt;0,VLOOKUP($B160,Nevezés!$A$2:$J$450,5,FALSE),"")</f>
        <v>Ebed</v>
      </c>
      <c r="G160" s="86" t="str">
        <f>IF($B160&gt;0,VLOOKUP($B160,Nevezés!$A$2:$J$450,6,FALSE),"")</f>
        <v>Cserszegi fűszeres</v>
      </c>
      <c r="H160" s="86">
        <f>IF($B160&gt;0,VLOOKUP($B160,Nevezés!$A$2:$J$450,7,FALSE),"")</f>
        <v>2012</v>
      </c>
      <c r="I160" s="86" t="str">
        <f>IF($B160&gt;0,VLOOKUP($B160,Nevezés!$A$2:$J$450,8,FALSE),"")</f>
        <v>Ebed</v>
      </c>
      <c r="J160" s="86" t="str">
        <f>IF($B160&gt;0,VLOOKUP($B160,Nevezés!$A$2:$J$450,9,FALSE),"")</f>
        <v>száraz</v>
      </c>
      <c r="K160" s="86" t="str">
        <f>IF($B160&gt;0,VLOOKUP($B160,Nevezés!$A$2:$J$450,10,FALSE),"")</f>
        <v>fehér</v>
      </c>
      <c r="L160" s="87">
        <f>Pontozás6X5!B144</f>
        <v>2</v>
      </c>
      <c r="M160" s="87">
        <f>Pontozás6X5!C144</f>
        <v>16.8</v>
      </c>
      <c r="N160" s="87">
        <f>Pontozás6X5!D144</f>
        <v>16.6</v>
      </c>
      <c r="O160" s="87">
        <f>Pontozás6X5!E144</f>
        <v>17</v>
      </c>
      <c r="P160" s="87">
        <f>Pontozás6X5!F144</f>
        <v>16.9</v>
      </c>
      <c r="Q160" s="87">
        <f>Pontozás6X5!G144</f>
        <v>17.9</v>
      </c>
      <c r="R160" s="89">
        <f t="shared" si="7"/>
        <v>17.040000000000003</v>
      </c>
      <c r="S160" s="54" t="str">
        <f t="shared" si="8"/>
        <v>Bronz</v>
      </c>
    </row>
    <row r="161" spans="1:19" ht="12.75">
      <c r="A161" s="84">
        <f t="shared" si="6"/>
        <v>80</v>
      </c>
      <c r="B161" s="84">
        <f>Pontozás6X5!A209</f>
        <v>742</v>
      </c>
      <c r="C161" s="85">
        <f>IF($B161&gt;0,VLOOKUP($B161,Nevezés!$A$2:$J$450,2,FALSE),"")</f>
        <v>160</v>
      </c>
      <c r="D161" s="86" t="str">
        <f>IF($B161&gt;0,VLOOKUP($B161,Nevezés!$A$2:$J$450,3,FALSE),"")</f>
        <v>Buglos János</v>
      </c>
      <c r="E161" s="86" t="str">
        <f>IF($B161&gt;0,VLOOKUP($B161,Nevezés!$A$2:$J$450,4,FALSE),"")</f>
        <v>Szlovákia</v>
      </c>
      <c r="F161" s="86" t="str">
        <f>IF($B161&gt;0,VLOOKUP($B161,Nevezés!$A$2:$J$450,5,FALSE),"")</f>
        <v>Ebed</v>
      </c>
      <c r="G161" s="86" t="str">
        <f>IF($B161&gt;0,VLOOKUP($B161,Nevezés!$A$2:$J$450,6,FALSE),"")</f>
        <v>Cabernet sauvignon</v>
      </c>
      <c r="H161" s="86">
        <f>IF($B161&gt;0,VLOOKUP($B161,Nevezés!$A$2:$J$450,7,FALSE),"")</f>
        <v>2012</v>
      </c>
      <c r="I161" s="86" t="str">
        <f>IF($B161&gt;0,VLOOKUP($B161,Nevezés!$A$2:$J$450,8,FALSE),"")</f>
        <v>Ebed</v>
      </c>
      <c r="J161" s="86" t="str">
        <f>IF($B161&gt;0,VLOOKUP($B161,Nevezés!$A$2:$J$450,9,FALSE),"")</f>
        <v>száraz</v>
      </c>
      <c r="K161" s="86" t="str">
        <f>IF($B161&gt;0,VLOOKUP($B161,Nevezés!$A$2:$J$450,10,FALSE),"")</f>
        <v>vörös</v>
      </c>
      <c r="L161" s="87">
        <f>Pontozás6X5!B209</f>
        <v>5</v>
      </c>
      <c r="M161" s="87">
        <f>Pontozás6X5!C209</f>
        <v>17.7</v>
      </c>
      <c r="N161" s="87">
        <f>Pontozás6X5!D209</f>
        <v>17.8</v>
      </c>
      <c r="O161" s="87">
        <f>Pontozás6X5!E209</f>
        <v>17.7</v>
      </c>
      <c r="P161" s="87">
        <f>Pontozás6X5!F209</f>
        <v>17.5</v>
      </c>
      <c r="Q161" s="87">
        <f>Pontozás6X5!G209</f>
        <v>17.7</v>
      </c>
      <c r="R161" s="89">
        <f t="shared" si="7"/>
        <v>17.68</v>
      </c>
      <c r="S161" s="54" t="str">
        <f t="shared" si="8"/>
        <v>Ezüst</v>
      </c>
    </row>
    <row r="162" spans="1:19" ht="12.75">
      <c r="A162" s="84">
        <f t="shared" si="6"/>
        <v>109</v>
      </c>
      <c r="B162" s="84">
        <f>Pontozás6X5!A54</f>
        <v>612</v>
      </c>
      <c r="C162" s="85">
        <f>IF($B162&gt;0,VLOOKUP($B162,Nevezés!$A$2:$J$450,2,FALSE),"")</f>
        <v>161</v>
      </c>
      <c r="D162" s="86" t="str">
        <f>IF($B162&gt;0,VLOOKUP($B162,Nevezés!$A$2:$J$450,3,FALSE),"")</f>
        <v>Buglos János</v>
      </c>
      <c r="E162" s="86" t="str">
        <f>IF($B162&gt;0,VLOOKUP($B162,Nevezés!$A$2:$J$450,4,FALSE),"")</f>
        <v>Szlovákia</v>
      </c>
      <c r="F162" s="86" t="str">
        <f>IF($B162&gt;0,VLOOKUP($B162,Nevezés!$A$2:$J$450,5,FALSE),"")</f>
        <v>Ebed</v>
      </c>
      <c r="G162" s="86" t="str">
        <f>IF($B162&gt;0,VLOOKUP($B162,Nevezés!$A$2:$J$450,6,FALSE),"")</f>
        <v>Királyleányka</v>
      </c>
      <c r="H162" s="86">
        <f>IF($B162&gt;0,VLOOKUP($B162,Nevezés!$A$2:$J$450,7,FALSE),"")</f>
        <v>2012</v>
      </c>
      <c r="I162" s="86" t="str">
        <f>IF($B162&gt;0,VLOOKUP($B162,Nevezés!$A$2:$J$450,8,FALSE),"")</f>
        <v>Ebed</v>
      </c>
      <c r="J162" s="86" t="str">
        <f>IF($B162&gt;0,VLOOKUP($B162,Nevezés!$A$2:$J$450,9,FALSE),"")</f>
        <v>száraz</v>
      </c>
      <c r="K162" s="86" t="str">
        <f>IF($B162&gt;0,VLOOKUP($B162,Nevezés!$A$2:$J$450,10,FALSE),"")</f>
        <v>fehér</v>
      </c>
      <c r="L162" s="87">
        <f>Pontozás6X5!B54</f>
        <v>4</v>
      </c>
      <c r="M162" s="87">
        <f>Pontozás6X5!C54</f>
        <v>17.2</v>
      </c>
      <c r="N162" s="87">
        <f>Pontozás6X5!D54</f>
        <v>17</v>
      </c>
      <c r="O162" s="87">
        <f>Pontozás6X5!E54</f>
        <v>16.6</v>
      </c>
      <c r="P162" s="87">
        <f>Pontozás6X5!F54</f>
        <v>17.5</v>
      </c>
      <c r="Q162" s="87">
        <f>Pontozás6X5!G54</f>
        <v>18</v>
      </c>
      <c r="R162" s="89">
        <f t="shared" si="7"/>
        <v>17.26</v>
      </c>
      <c r="S162" s="54" t="str">
        <f t="shared" si="8"/>
        <v>Bronz</v>
      </c>
    </row>
    <row r="163" spans="1:19" ht="12.75">
      <c r="A163" s="84">
        <f t="shared" si="6"/>
        <v>94</v>
      </c>
      <c r="B163" s="84">
        <f>Pontozás6X5!A107</f>
        <v>626</v>
      </c>
      <c r="C163" s="85">
        <f>IF($B163&gt;0,VLOOKUP($B163,Nevezés!$A$2:$J$450,2,FALSE),"")</f>
        <v>162</v>
      </c>
      <c r="D163" s="86" t="str">
        <f>IF($B163&gt;0,VLOOKUP($B163,Nevezés!$A$2:$J$450,3,FALSE),"")</f>
        <v>Benefi László</v>
      </c>
      <c r="E163" s="86" t="str">
        <f>IF($B163&gt;0,VLOOKUP($B163,Nevezés!$A$2:$J$450,4,FALSE),"")</f>
        <v>Szlovákia</v>
      </c>
      <c r="F163" s="86" t="str">
        <f>IF($B163&gt;0,VLOOKUP($B163,Nevezés!$A$2:$J$450,5,FALSE),"")</f>
        <v>Ebed</v>
      </c>
      <c r="G163" s="86" t="str">
        <f>IF($B163&gt;0,VLOOKUP($B163,Nevezés!$A$2:$J$450,6,FALSE),"")</f>
        <v>Morva muskotály</v>
      </c>
      <c r="H163" s="86">
        <f>IF($B163&gt;0,VLOOKUP($B163,Nevezés!$A$2:$J$450,7,FALSE),"")</f>
        <v>2012</v>
      </c>
      <c r="I163" s="86" t="str">
        <f>IF($B163&gt;0,VLOOKUP($B163,Nevezés!$A$2:$J$450,8,FALSE),"")</f>
        <v>Ebed</v>
      </c>
      <c r="J163" s="86" t="str">
        <f>IF($B163&gt;0,VLOOKUP($B163,Nevezés!$A$2:$J$450,9,FALSE),"")</f>
        <v>száraz</v>
      </c>
      <c r="K163" s="86" t="str">
        <f>IF($B163&gt;0,VLOOKUP($B163,Nevezés!$A$2:$J$450,10,FALSE),"")</f>
        <v>Fehér</v>
      </c>
      <c r="L163" s="87">
        <f>Pontozás6X5!B107</f>
        <v>4</v>
      </c>
      <c r="M163" s="87">
        <f>Pontozás6X5!C107</f>
        <v>17</v>
      </c>
      <c r="N163" s="87">
        <f>Pontozás6X5!D107</f>
        <v>18.5</v>
      </c>
      <c r="O163" s="87">
        <f>Pontozás6X5!E107</f>
        <v>16.5</v>
      </c>
      <c r="P163" s="87">
        <f>Pontozás6X5!F107</f>
        <v>17.8</v>
      </c>
      <c r="Q163" s="87">
        <f>Pontozás6X5!G107</f>
        <v>17.5</v>
      </c>
      <c r="R163" s="89">
        <f t="shared" si="7"/>
        <v>17.46</v>
      </c>
      <c r="S163" s="54" t="str">
        <f t="shared" si="8"/>
        <v>Bronz</v>
      </c>
    </row>
    <row r="164" spans="1:19" ht="12.75">
      <c r="A164" s="84">
        <f t="shared" si="6"/>
        <v>32</v>
      </c>
      <c r="B164" s="84">
        <f>Pontozás6X5!A99</f>
        <v>718</v>
      </c>
      <c r="C164" s="85">
        <f>IF($B164&gt;0,VLOOKUP($B164,Nevezés!$A$2:$J$450,2,FALSE),"")</f>
        <v>163</v>
      </c>
      <c r="D164" s="86" t="str">
        <f>IF($B164&gt;0,VLOOKUP($B164,Nevezés!$A$2:$J$450,3,FALSE),"")</f>
        <v>Benefi László</v>
      </c>
      <c r="E164" s="86" t="str">
        <f>IF($B164&gt;0,VLOOKUP($B164,Nevezés!$A$2:$J$450,4,FALSE),"")</f>
        <v>Szlovákia</v>
      </c>
      <c r="F164" s="86" t="str">
        <f>IF($B164&gt;0,VLOOKUP($B164,Nevezés!$A$2:$J$450,5,FALSE),"")</f>
        <v>Ebed</v>
      </c>
      <c r="G164" s="86" t="str">
        <f>IF($B164&gt;0,VLOOKUP($B164,Nevezés!$A$2:$J$450,6,FALSE),"")</f>
        <v>Chardonnay</v>
      </c>
      <c r="H164" s="86">
        <f>IF($B164&gt;0,VLOOKUP($B164,Nevezés!$A$2:$J$450,7,FALSE),"")</f>
        <v>2011</v>
      </c>
      <c r="I164" s="86" t="str">
        <f>IF($B164&gt;0,VLOOKUP($B164,Nevezés!$A$2:$J$450,8,FALSE),"")</f>
        <v>Ebed</v>
      </c>
      <c r="J164" s="86" t="str">
        <f>IF($B164&gt;0,VLOOKUP($B164,Nevezés!$A$2:$J$450,9,FALSE),"")</f>
        <v>száraz</v>
      </c>
      <c r="K164" s="86" t="str">
        <f>IF($B164&gt;0,VLOOKUP($B164,Nevezés!$A$2:$J$450,10,FALSE),"")</f>
        <v>fehér</v>
      </c>
      <c r="L164" s="87">
        <f>Pontozás6X5!B99</f>
        <v>5</v>
      </c>
      <c r="M164" s="87">
        <f>Pontozás6X5!C99</f>
        <v>17.8</v>
      </c>
      <c r="N164" s="87">
        <f>Pontozás6X5!D99</f>
        <v>18.5</v>
      </c>
      <c r="O164" s="87">
        <f>Pontozás6X5!E99</f>
        <v>18.6</v>
      </c>
      <c r="P164" s="87">
        <f>Pontozás6X5!F99</f>
        <v>18.6</v>
      </c>
      <c r="Q164" s="87">
        <f>Pontozás6X5!G99</f>
        <v>18.4</v>
      </c>
      <c r="R164" s="89">
        <f t="shared" si="7"/>
        <v>18.380000000000003</v>
      </c>
      <c r="S164" s="54" t="str">
        <f t="shared" si="8"/>
        <v>Ezüst</v>
      </c>
    </row>
    <row r="165" spans="1:19" ht="12.75">
      <c r="A165" s="84">
        <f t="shared" si="6"/>
        <v>28</v>
      </c>
      <c r="B165" s="84">
        <f>Pontozás6X5!A118</f>
        <v>719</v>
      </c>
      <c r="C165" s="85">
        <f>IF($B165&gt;0,VLOOKUP($B165,Nevezés!$A$2:$J$450,2,FALSE),"")</f>
        <v>164</v>
      </c>
      <c r="D165" s="86" t="str">
        <f>IF($B165&gt;0,VLOOKUP($B165,Nevezés!$A$2:$J$450,3,FALSE),"")</f>
        <v>Nagy Tibor</v>
      </c>
      <c r="E165" s="86" t="str">
        <f>IF($B165&gt;0,VLOOKUP($B165,Nevezés!$A$2:$J$450,4,FALSE),"")</f>
        <v>Szlovákia</v>
      </c>
      <c r="F165" s="86" t="str">
        <f>IF($B165&gt;0,VLOOKUP($B165,Nevezés!$A$2:$J$450,5,FALSE),"")</f>
        <v>Ebed</v>
      </c>
      <c r="G165" s="86" t="str">
        <f>IF($B165&gt;0,VLOOKUP($B165,Nevezés!$A$2:$J$450,6,FALSE),"")</f>
        <v>Chardonnay</v>
      </c>
      <c r="H165" s="86">
        <f>IF($B165&gt;0,VLOOKUP($B165,Nevezés!$A$2:$J$450,7,FALSE),"")</f>
        <v>2012</v>
      </c>
      <c r="I165" s="86" t="str">
        <f>IF($B165&gt;0,VLOOKUP($B165,Nevezés!$A$2:$J$450,8,FALSE),"")</f>
        <v>Ebed</v>
      </c>
      <c r="J165" s="86" t="str">
        <f>IF($B165&gt;0,VLOOKUP($B165,Nevezés!$A$2:$J$450,9,FALSE),"")</f>
        <v>száraz</v>
      </c>
      <c r="K165" s="86" t="str">
        <f>IF($B165&gt;0,VLOOKUP($B165,Nevezés!$A$2:$J$450,10,FALSE),"")</f>
        <v>fehér</v>
      </c>
      <c r="L165" s="87">
        <f>Pontozás6X5!B118</f>
        <v>5</v>
      </c>
      <c r="M165" s="87">
        <f>Pontozás6X5!C118</f>
        <v>18.5</v>
      </c>
      <c r="N165" s="87">
        <f>Pontozás6X5!D118</f>
        <v>18.5</v>
      </c>
      <c r="O165" s="87">
        <f>Pontozás6X5!E118</f>
        <v>18.4</v>
      </c>
      <c r="P165" s="87">
        <f>Pontozás6X5!F118</f>
        <v>18.3</v>
      </c>
      <c r="Q165" s="87">
        <f>Pontozás6X5!G118</f>
        <v>18.6</v>
      </c>
      <c r="R165" s="89">
        <f t="shared" si="7"/>
        <v>18.46</v>
      </c>
      <c r="S165" s="54" t="str">
        <f t="shared" si="8"/>
        <v>Ezüst</v>
      </c>
    </row>
    <row r="166" spans="1:19" ht="12.75">
      <c r="A166" s="84">
        <f t="shared" si="6"/>
        <v>160</v>
      </c>
      <c r="B166" s="84">
        <f>Pontozás6X5!A60</f>
        <v>519</v>
      </c>
      <c r="C166" s="85">
        <f>IF($B166&gt;0,VLOOKUP($B166,Nevezés!$A$2:$J$450,2,FALSE),"")</f>
        <v>165</v>
      </c>
      <c r="D166" s="86" t="str">
        <f>IF($B166&gt;0,VLOOKUP($B166,Nevezés!$A$2:$J$450,3,FALSE),"")</f>
        <v>Nagy Tibor</v>
      </c>
      <c r="E166" s="86" t="str">
        <f>IF($B166&gt;0,VLOOKUP($B166,Nevezés!$A$2:$J$450,4,FALSE),"")</f>
        <v>Szlovákia</v>
      </c>
      <c r="F166" s="86" t="str">
        <f>IF($B166&gt;0,VLOOKUP($B166,Nevezés!$A$2:$J$450,5,FALSE),"")</f>
        <v>Ebed</v>
      </c>
      <c r="G166" s="86" t="str">
        <f>IF($B166&gt;0,VLOOKUP($B166,Nevezés!$A$2:$J$450,6,FALSE),"")</f>
        <v>Szürkebarát</v>
      </c>
      <c r="H166" s="86">
        <f>IF($B166&gt;0,VLOOKUP($B166,Nevezés!$A$2:$J$450,7,FALSE),"")</f>
        <v>2012</v>
      </c>
      <c r="I166" s="86" t="str">
        <f>IF($B166&gt;0,VLOOKUP($B166,Nevezés!$A$2:$J$450,8,FALSE),"")</f>
        <v>Ebed</v>
      </c>
      <c r="J166" s="86" t="str">
        <f>IF($B166&gt;0,VLOOKUP($B166,Nevezés!$A$2:$J$450,9,FALSE),"")</f>
        <v>száraz</v>
      </c>
      <c r="K166" s="86" t="str">
        <f>IF($B166&gt;0,VLOOKUP($B166,Nevezés!$A$2:$J$450,10,FALSE),"")</f>
        <v>fehér</v>
      </c>
      <c r="L166" s="87">
        <f>Pontozás6X5!B60</f>
        <v>3</v>
      </c>
      <c r="M166" s="87">
        <f>Pontozás6X5!C60</f>
        <v>16.5</v>
      </c>
      <c r="N166" s="87">
        <f>Pontozás6X5!D60</f>
        <v>17</v>
      </c>
      <c r="O166" s="87">
        <f>Pontozás6X5!E60</f>
        <v>17.5</v>
      </c>
      <c r="P166" s="87">
        <f>Pontozás6X5!F60</f>
        <v>17</v>
      </c>
      <c r="Q166" s="87">
        <f>Pontozás6X5!G60</f>
        <v>15</v>
      </c>
      <c r="R166" s="89">
        <f t="shared" si="7"/>
        <v>16.6</v>
      </c>
      <c r="S166" s="54" t="str">
        <f t="shared" si="8"/>
        <v>Bronz</v>
      </c>
    </row>
    <row r="167" spans="1:19" ht="12.75">
      <c r="A167" s="84">
        <f t="shared" si="6"/>
        <v>222</v>
      </c>
      <c r="B167" s="84">
        <f>Pontozás6X5!A30</f>
        <v>510</v>
      </c>
      <c r="C167" s="85">
        <f>IF($B167&gt;0,VLOOKUP($B167,Nevezés!$A$2:$J$450,2,FALSE),"")</f>
        <v>166</v>
      </c>
      <c r="D167" s="86" t="str">
        <f>IF($B167&gt;0,VLOOKUP($B167,Nevezés!$A$2:$J$450,3,FALSE),"")</f>
        <v>Kanóczki Lajos</v>
      </c>
      <c r="E167" s="86" t="str">
        <f>IF($B167&gt;0,VLOOKUP($B167,Nevezés!$A$2:$J$450,4,FALSE),"")</f>
        <v>M.o.</v>
      </c>
      <c r="F167" s="86" t="str">
        <f>IF($B167&gt;0,VLOOKUP($B167,Nevezés!$A$2:$J$450,5,FALSE),"")</f>
        <v>Sárisáp</v>
      </c>
      <c r="G167" s="86" t="str">
        <f>IF($B167&gt;0,VLOOKUP($B167,Nevezés!$A$2:$J$450,6,FALSE),"")</f>
        <v>Zenit</v>
      </c>
      <c r="H167" s="86">
        <f>IF($B167&gt;0,VLOOKUP($B167,Nevezés!$A$2:$J$450,7,FALSE),"")</f>
        <v>2012</v>
      </c>
      <c r="I167" s="86" t="str">
        <f>IF($B167&gt;0,VLOOKUP($B167,Nevezés!$A$2:$J$450,8,FALSE),"")</f>
        <v>Mátra</v>
      </c>
      <c r="J167" s="86" t="str">
        <f>IF($B167&gt;0,VLOOKUP($B167,Nevezés!$A$2:$J$450,9,FALSE),"")</f>
        <v>száraz</v>
      </c>
      <c r="K167" s="86" t="str">
        <f>IF($B167&gt;0,VLOOKUP($B167,Nevezés!$A$2:$J$450,10,FALSE),"")</f>
        <v>fehér</v>
      </c>
      <c r="L167" s="87">
        <f>Pontozás6X5!B30</f>
        <v>3</v>
      </c>
      <c r="M167" s="87">
        <f>Pontozás6X5!C30</f>
        <v>14</v>
      </c>
      <c r="N167" s="87">
        <f>Pontozás6X5!D30</f>
        <v>16</v>
      </c>
      <c r="O167" s="87">
        <f>Pontozás6X5!E30</f>
        <v>15</v>
      </c>
      <c r="P167" s="87">
        <f>Pontozás6X5!F30</f>
        <v>15</v>
      </c>
      <c r="Q167" s="87">
        <f>Pontozás6X5!G30</f>
        <v>14</v>
      </c>
      <c r="R167" s="89">
        <f t="shared" si="7"/>
        <v>14.8</v>
      </c>
      <c r="S167" s="54" t="str">
        <f t="shared" si="8"/>
        <v> </v>
      </c>
    </row>
    <row r="168" spans="1:19" ht="12.75">
      <c r="A168" s="84">
        <f t="shared" si="6"/>
        <v>22</v>
      </c>
      <c r="B168" s="84">
        <f>Pontozás6X5!A211</f>
        <v>642</v>
      </c>
      <c r="C168" s="85">
        <f>IF($B168&gt;0,VLOOKUP($B168,Nevezés!$A$2:$J$450,2,FALSE),"")</f>
        <v>167</v>
      </c>
      <c r="D168" s="86" t="str">
        <f>IF($B168&gt;0,VLOOKUP($B168,Nevezés!$A$2:$J$450,3,FALSE),"")</f>
        <v>Kanóczki Lajos</v>
      </c>
      <c r="E168" s="86" t="str">
        <f>IF($B168&gt;0,VLOOKUP($B168,Nevezés!$A$2:$J$450,4,FALSE),"")</f>
        <v>M.o.</v>
      </c>
      <c r="F168" s="86" t="str">
        <f>IF($B168&gt;0,VLOOKUP($B168,Nevezés!$A$2:$J$450,5,FALSE),"")</f>
        <v>Sárisáp</v>
      </c>
      <c r="G168" s="86" t="str">
        <f>IF($B168&gt;0,VLOOKUP($B168,Nevezés!$A$2:$J$450,6,FALSE),"")</f>
        <v>Kékfrankos</v>
      </c>
      <c r="H168" s="86">
        <f>IF($B168&gt;0,VLOOKUP($B168,Nevezés!$A$2:$J$450,7,FALSE),"")</f>
        <v>2012</v>
      </c>
      <c r="I168" s="86" t="str">
        <f>IF($B168&gt;0,VLOOKUP($B168,Nevezés!$A$2:$J$450,8,FALSE),"")</f>
        <v>Mátra</v>
      </c>
      <c r="J168" s="86" t="str">
        <f>IF($B168&gt;0,VLOOKUP($B168,Nevezés!$A$2:$J$450,9,FALSE),"")</f>
        <v>száraz</v>
      </c>
      <c r="K168" s="86" t="str">
        <f>IF($B168&gt;0,VLOOKUP($B168,Nevezés!$A$2:$J$450,10,FALSE),"")</f>
        <v>vörös</v>
      </c>
      <c r="L168" s="87">
        <f>Pontozás6X5!B211</f>
        <v>4</v>
      </c>
      <c r="M168" s="87">
        <f>Pontozás6X5!C211</f>
        <v>19</v>
      </c>
      <c r="N168" s="87">
        <f>Pontozás6X5!D211</f>
        <v>18.5</v>
      </c>
      <c r="O168" s="87">
        <f>Pontozás6X5!E211</f>
        <v>18.8</v>
      </c>
      <c r="P168" s="87">
        <f>Pontozás6X5!F211</f>
        <v>18.5</v>
      </c>
      <c r="Q168" s="87">
        <f>Pontozás6X5!G211</f>
        <v>18.5</v>
      </c>
      <c r="R168" s="89">
        <f t="shared" si="7"/>
        <v>18.66</v>
      </c>
      <c r="S168" s="54" t="str">
        <f t="shared" si="8"/>
        <v>Arany</v>
      </c>
    </row>
    <row r="169" spans="1:19" ht="12.75">
      <c r="A169" s="84">
        <f t="shared" si="6"/>
        <v>170</v>
      </c>
      <c r="B169" s="84">
        <f>Pontozás6X5!A130</f>
        <v>531</v>
      </c>
      <c r="C169" s="85">
        <f>IF($B169&gt;0,VLOOKUP($B169,Nevezés!$A$2:$J$450,2,FALSE),"")</f>
        <v>168</v>
      </c>
      <c r="D169" s="86" t="str">
        <f>IF($B169&gt;0,VLOOKUP($B169,Nevezés!$A$2:$J$450,3,FALSE),"")</f>
        <v>Gregor Ferenc</v>
      </c>
      <c r="E169" s="86" t="str">
        <f>IF($B169&gt;0,VLOOKUP($B169,Nevezés!$A$2:$J$450,4,FALSE),"")</f>
        <v>M.o.</v>
      </c>
      <c r="F169" s="86" t="str">
        <f>IF($B169&gt;0,VLOOKUP($B169,Nevezés!$A$2:$J$450,5,FALSE),"")</f>
        <v>Sárisáp</v>
      </c>
      <c r="G169" s="86" t="str">
        <f>IF($B169&gt;0,VLOOKUP($B169,Nevezés!$A$2:$J$450,6,FALSE),"")</f>
        <v>Kékfrankos</v>
      </c>
      <c r="H169" s="86">
        <f>IF($B169&gt;0,VLOOKUP($B169,Nevezés!$A$2:$J$450,7,FALSE),"")</f>
        <v>2012</v>
      </c>
      <c r="I169" s="86" t="str">
        <f>IF($B169&gt;0,VLOOKUP($B169,Nevezés!$A$2:$J$450,8,FALSE),"")</f>
        <v>Gyöngyös</v>
      </c>
      <c r="J169" s="86" t="str">
        <f>IF($B169&gt;0,VLOOKUP($B169,Nevezés!$A$2:$J$450,9,FALSE),"")</f>
        <v>édes</v>
      </c>
      <c r="K169" s="86" t="str">
        <f>IF($B169&gt;0,VLOOKUP($B169,Nevezés!$A$2:$J$450,10,FALSE),"")</f>
        <v>rose</v>
      </c>
      <c r="L169" s="87">
        <f>Pontozás6X5!B130</f>
        <v>3</v>
      </c>
      <c r="M169" s="87">
        <f>Pontozás6X5!C130</f>
        <v>16</v>
      </c>
      <c r="N169" s="87">
        <f>Pontozás6X5!D130</f>
        <v>16</v>
      </c>
      <c r="O169" s="87">
        <f>Pontozás6X5!E130</f>
        <v>16</v>
      </c>
      <c r="P169" s="87">
        <f>Pontozás6X5!F130</f>
        <v>17.5</v>
      </c>
      <c r="Q169" s="87">
        <f>Pontozás6X5!G130</f>
        <v>16.3</v>
      </c>
      <c r="R169" s="89">
        <f t="shared" si="7"/>
        <v>16.36</v>
      </c>
      <c r="S169" s="54" t="str">
        <f t="shared" si="8"/>
        <v>Oklevél</v>
      </c>
    </row>
    <row r="170" spans="1:19" ht="12.75">
      <c r="A170" s="84">
        <f t="shared" si="6"/>
        <v>181</v>
      </c>
      <c r="B170" s="84">
        <f>Pontozás6X5!A185</f>
        <v>639</v>
      </c>
      <c r="C170" s="85">
        <f>IF($B170&gt;0,VLOOKUP($B170,Nevezés!$A$2:$J$450,2,FALSE),"")</f>
        <v>169</v>
      </c>
      <c r="D170" s="86" t="str">
        <f>IF($B170&gt;0,VLOOKUP($B170,Nevezés!$A$2:$J$450,3,FALSE),"")</f>
        <v>Gregor Ferenc</v>
      </c>
      <c r="E170" s="86" t="str">
        <f>IF($B170&gt;0,VLOOKUP($B170,Nevezés!$A$2:$J$450,4,FALSE),"")</f>
        <v>M.o.</v>
      </c>
      <c r="F170" s="86" t="str">
        <f>IF($B170&gt;0,VLOOKUP($B170,Nevezés!$A$2:$J$450,5,FALSE),"")</f>
        <v>Sárisáp</v>
      </c>
      <c r="G170" s="86" t="str">
        <f>IF($B170&gt;0,VLOOKUP($B170,Nevezés!$A$2:$J$450,6,FALSE),"")</f>
        <v>Kékfrankos  zweigelt</v>
      </c>
      <c r="H170" s="86">
        <f>IF($B170&gt;0,VLOOKUP($B170,Nevezés!$A$2:$J$450,7,FALSE),"")</f>
        <v>2012</v>
      </c>
      <c r="I170" s="86" t="str">
        <f>IF($B170&gt;0,VLOOKUP($B170,Nevezés!$A$2:$J$450,8,FALSE),"")</f>
        <v>Gyöngyös</v>
      </c>
      <c r="J170" s="86" t="str">
        <f>IF($B170&gt;0,VLOOKUP($B170,Nevezés!$A$2:$J$450,9,FALSE),"")</f>
        <v>félszáraz</v>
      </c>
      <c r="K170" s="86" t="str">
        <f>IF($B170&gt;0,VLOOKUP($B170,Nevezés!$A$2:$J$450,10,FALSE),"")</f>
        <v> vörös cuvée</v>
      </c>
      <c r="L170" s="87">
        <f>Pontozás6X5!B185</f>
        <v>4</v>
      </c>
      <c r="M170" s="87">
        <f>Pontozás6X5!C185</f>
        <v>16.5</v>
      </c>
      <c r="N170" s="87">
        <f>Pontozás6X5!D185</f>
        <v>16.3</v>
      </c>
      <c r="O170" s="87">
        <f>Pontozás6X5!E185</f>
        <v>15.5</v>
      </c>
      <c r="P170" s="87">
        <f>Pontozás6X5!F185</f>
        <v>16.5</v>
      </c>
      <c r="Q170" s="87">
        <f>Pontozás6X5!G185</f>
        <v>16</v>
      </c>
      <c r="R170" s="89">
        <f t="shared" si="7"/>
        <v>16.16</v>
      </c>
      <c r="S170" s="54" t="str">
        <f t="shared" si="8"/>
        <v>Oklevél</v>
      </c>
    </row>
    <row r="171" spans="1:19" ht="12.75">
      <c r="A171" s="84">
        <f t="shared" si="6"/>
        <v>55</v>
      </c>
      <c r="B171" s="84">
        <f>Pontozás6X5!A213</f>
        <v>743</v>
      </c>
      <c r="C171" s="85">
        <f>IF($B171&gt;0,VLOOKUP($B171,Nevezés!$A$2:$J$450,2,FALSE),"")</f>
        <v>170</v>
      </c>
      <c r="D171" s="86" t="str">
        <f>IF($B171&gt;0,VLOOKUP($B171,Nevezés!$A$2:$J$450,3,FALSE),"")</f>
        <v>Berze  Zsolt</v>
      </c>
      <c r="E171" s="86" t="str">
        <f>IF($B171&gt;0,VLOOKUP($B171,Nevezés!$A$2:$J$450,4,FALSE),"")</f>
        <v>M.o.</v>
      </c>
      <c r="F171" s="86" t="str">
        <f>IF($B171&gt;0,VLOOKUP($B171,Nevezés!$A$2:$J$450,5,FALSE),"")</f>
        <v>Esztergom</v>
      </c>
      <c r="G171" s="86" t="str">
        <f>IF($B171&gt;0,VLOOKUP($B171,Nevezés!$A$2:$J$450,6,FALSE),"")</f>
        <v>Cabernet sauvignon</v>
      </c>
      <c r="H171" s="86">
        <f>IF($B171&gt;0,VLOOKUP($B171,Nevezés!$A$2:$J$450,7,FALSE),"")</f>
        <v>2012</v>
      </c>
      <c r="I171" s="86" t="str">
        <f>IF($B171&gt;0,VLOOKUP($B171,Nevezés!$A$2:$J$450,8,FALSE),"")</f>
        <v>Gyöngyös</v>
      </c>
      <c r="J171" s="86" t="str">
        <f>IF($B171&gt;0,VLOOKUP($B171,Nevezés!$A$2:$J$450,9,FALSE),"")</f>
        <v>száraz</v>
      </c>
      <c r="K171" s="86" t="str">
        <f>IF($B171&gt;0,VLOOKUP($B171,Nevezés!$A$2:$J$450,10,FALSE),"")</f>
        <v>vörös</v>
      </c>
      <c r="L171" s="87">
        <f>Pontozás6X5!B213</f>
        <v>5</v>
      </c>
      <c r="M171" s="87">
        <f>Pontozás6X5!C213</f>
        <v>17.8</v>
      </c>
      <c r="N171" s="87">
        <f>Pontozás6X5!D213</f>
        <v>17.8</v>
      </c>
      <c r="O171" s="87">
        <f>Pontozás6X5!E213</f>
        <v>18</v>
      </c>
      <c r="P171" s="87">
        <f>Pontozás6X5!F213</f>
        <v>18.3</v>
      </c>
      <c r="Q171" s="87">
        <f>Pontozás6X5!G213</f>
        <v>18</v>
      </c>
      <c r="R171" s="89">
        <f t="shared" si="7"/>
        <v>17.98</v>
      </c>
      <c r="S171" s="54" t="str">
        <f t="shared" si="8"/>
        <v>Ezüst</v>
      </c>
    </row>
    <row r="172" spans="1:19" ht="12.75">
      <c r="A172" s="84">
        <f t="shared" si="6"/>
        <v>219</v>
      </c>
      <c r="B172" s="84">
        <f>Pontozás6X5!A149</f>
        <v>631</v>
      </c>
      <c r="C172" s="85">
        <f>IF($B172&gt;0,VLOOKUP($B172,Nevezés!$A$2:$J$450,2,FALSE),"")</f>
        <v>171</v>
      </c>
      <c r="D172" s="86" t="str">
        <f>IF($B172&gt;0,VLOOKUP($B172,Nevezés!$A$2:$J$450,3,FALSE),"")</f>
        <v>Berze  Zsolt</v>
      </c>
      <c r="E172" s="86" t="str">
        <f>IF($B172&gt;0,VLOOKUP($B172,Nevezés!$A$2:$J$450,4,FALSE),"")</f>
        <v>M.o.</v>
      </c>
      <c r="F172" s="86" t="str">
        <f>IF($B172&gt;0,VLOOKUP($B172,Nevezés!$A$2:$J$450,5,FALSE),"")</f>
        <v>Esztergom</v>
      </c>
      <c r="G172" s="86" t="str">
        <f>IF($B172&gt;0,VLOOKUP($B172,Nevezés!$A$2:$J$450,6,FALSE),"")</f>
        <v>Cabernet sauvignon</v>
      </c>
      <c r="H172" s="86">
        <f>IF($B172&gt;0,VLOOKUP($B172,Nevezés!$A$2:$J$450,7,FALSE),"")</f>
        <v>2012</v>
      </c>
      <c r="I172" s="86" t="str">
        <f>IF($B172&gt;0,VLOOKUP($B172,Nevezés!$A$2:$J$450,8,FALSE),"")</f>
        <v>Gyöngyös</v>
      </c>
      <c r="J172" s="86" t="str">
        <f>IF($B172&gt;0,VLOOKUP($B172,Nevezés!$A$2:$J$450,9,FALSE),"")</f>
        <v>száraz</v>
      </c>
      <c r="K172" s="86" t="str">
        <f>IF($B172&gt;0,VLOOKUP($B172,Nevezés!$A$2:$J$450,10,FALSE),"")</f>
        <v>rose</v>
      </c>
      <c r="L172" s="87">
        <f>Pontozás6X5!B149</f>
        <v>4</v>
      </c>
      <c r="M172" s="87">
        <f>Pontozás6X5!C149</f>
        <v>14</v>
      </c>
      <c r="N172" s="87">
        <f>Pontozás6X5!D149</f>
        <v>14</v>
      </c>
      <c r="O172" s="87">
        <f>Pontozás6X5!E149</f>
        <v>14.5</v>
      </c>
      <c r="P172" s="87">
        <f>Pontozás6X5!F149</f>
        <v>16</v>
      </c>
      <c r="Q172" s="87">
        <f>Pontozás6X5!G149</f>
        <v>16.1</v>
      </c>
      <c r="R172" s="89">
        <f t="shared" si="7"/>
        <v>14.919999999999998</v>
      </c>
      <c r="S172" s="54" t="str">
        <f t="shared" si="8"/>
        <v> </v>
      </c>
    </row>
    <row r="173" spans="1:19" ht="12.75">
      <c r="A173" s="84">
        <f t="shared" si="6"/>
        <v>229</v>
      </c>
      <c r="B173" s="84">
        <f>Pontozás6X5!A177</f>
        <v>637</v>
      </c>
      <c r="C173" s="85">
        <f>IF($B173&gt;0,VLOOKUP($B173,Nevezés!$A$2:$J$450,2,FALSE),"")</f>
        <v>172</v>
      </c>
      <c r="D173" s="86" t="str">
        <f>IF($B173&gt;0,VLOOKUP($B173,Nevezés!$A$2:$J$450,3,FALSE),"")</f>
        <v>Kurinyecz Gábor</v>
      </c>
      <c r="E173" s="86" t="str">
        <f>IF($B173&gt;0,VLOOKUP($B173,Nevezés!$A$2:$J$450,4,FALSE),"")</f>
        <v>M.o.</v>
      </c>
      <c r="F173" s="86" t="str">
        <f>IF($B173&gt;0,VLOOKUP($B173,Nevezés!$A$2:$J$450,5,FALSE),"")</f>
        <v>Sárisáp</v>
      </c>
      <c r="G173" s="86" t="str">
        <f>IF($B173&gt;0,VLOOKUP($B173,Nevezés!$A$2:$J$450,6,FALSE),"")</f>
        <v>Vegyes vörös</v>
      </c>
      <c r="H173" s="86">
        <f>IF($B173&gt;0,VLOOKUP($B173,Nevezés!$A$2:$J$450,7,FALSE),"")</f>
        <v>2012</v>
      </c>
      <c r="I173" s="86" t="str">
        <f>IF($B173&gt;0,VLOOKUP($B173,Nevezés!$A$2:$J$450,8,FALSE),"")</f>
        <v>Sárisáp</v>
      </c>
      <c r="J173" s="86" t="str">
        <f>IF($B173&gt;0,VLOOKUP($B173,Nevezés!$A$2:$J$450,9,FALSE),"")</f>
        <v>félszáraz</v>
      </c>
      <c r="K173" s="86" t="str">
        <f>IF($B173&gt;0,VLOOKUP($B173,Nevezés!$A$2:$J$450,10,FALSE),"")</f>
        <v>vörös</v>
      </c>
      <c r="L173" s="87">
        <f>Pontozás6X5!B177</f>
        <v>4</v>
      </c>
      <c r="M173" s="87">
        <f>Pontozás6X5!C177</f>
        <v>14</v>
      </c>
      <c r="N173" s="87">
        <f>Pontozás6X5!D177</f>
        <v>13</v>
      </c>
      <c r="O173" s="87">
        <f>Pontozás6X5!E177</f>
        <v>14</v>
      </c>
      <c r="P173" s="87">
        <f>Pontozás6X5!F177</f>
        <v>13</v>
      </c>
      <c r="Q173" s="87">
        <f>Pontozás6X5!G177</f>
        <v>9</v>
      </c>
      <c r="R173" s="89">
        <f t="shared" si="7"/>
        <v>12.6</v>
      </c>
      <c r="S173" s="54" t="str">
        <f t="shared" si="8"/>
        <v> </v>
      </c>
    </row>
    <row r="174" spans="1:19" ht="12.75">
      <c r="A174" s="84">
        <f t="shared" si="6"/>
        <v>212</v>
      </c>
      <c r="B174" s="84">
        <f>Pontozás6X5!A33</f>
        <v>509</v>
      </c>
      <c r="C174" s="85">
        <f>IF($B174&gt;0,VLOOKUP($B174,Nevezés!$A$2:$J$450,2,FALSE),"")</f>
        <v>173</v>
      </c>
      <c r="D174" s="86" t="str">
        <f>IF($B174&gt;0,VLOOKUP($B174,Nevezés!$A$2:$J$450,3,FALSE),"")</f>
        <v>Balogh János</v>
      </c>
      <c r="E174" s="86" t="str">
        <f>IF($B174&gt;0,VLOOKUP($B174,Nevezés!$A$2:$J$450,4,FALSE),"")</f>
        <v>M.o.</v>
      </c>
      <c r="F174" s="86" t="str">
        <f>IF($B174&gt;0,VLOOKUP($B174,Nevezés!$A$2:$J$450,5,FALSE),"")</f>
        <v>Sárisáp</v>
      </c>
      <c r="G174" s="86" t="str">
        <f>IF($B174&gt;0,VLOOKUP($B174,Nevezés!$A$2:$J$450,6,FALSE),"")</f>
        <v>Zenit</v>
      </c>
      <c r="H174" s="86">
        <f>IF($B174&gt;0,VLOOKUP($B174,Nevezés!$A$2:$J$450,7,FALSE),"")</f>
        <v>2012</v>
      </c>
      <c r="I174" s="86" t="str">
        <f>IF($B174&gt;0,VLOOKUP($B174,Nevezés!$A$2:$J$450,8,FALSE),"")</f>
        <v>Gyöngyös</v>
      </c>
      <c r="J174" s="86" t="str">
        <f>IF($B174&gt;0,VLOOKUP($B174,Nevezés!$A$2:$J$450,9,FALSE),"")</f>
        <v>száraz</v>
      </c>
      <c r="K174" s="86" t="str">
        <f>IF($B174&gt;0,VLOOKUP($B174,Nevezés!$A$2:$J$450,10,FALSE),"")</f>
        <v>fehér</v>
      </c>
      <c r="L174" s="87">
        <f>Pontozás6X5!B33</f>
        <v>3</v>
      </c>
      <c r="M174" s="87">
        <f>Pontozás6X5!C33</f>
        <v>15</v>
      </c>
      <c r="N174" s="87">
        <f>Pontozás6X5!D33</f>
        <v>15</v>
      </c>
      <c r="O174" s="87">
        <f>Pontozás6X5!E33</f>
        <v>15</v>
      </c>
      <c r="P174" s="87">
        <f>Pontozás6X5!F33</f>
        <v>16</v>
      </c>
      <c r="Q174" s="87">
        <f>Pontozás6X5!G33</f>
        <v>15</v>
      </c>
      <c r="R174" s="89">
        <f t="shared" si="7"/>
        <v>15.2</v>
      </c>
      <c r="S174" s="54" t="str">
        <f t="shared" si="8"/>
        <v> </v>
      </c>
    </row>
    <row r="175" spans="1:19" ht="12.75">
      <c r="A175" s="84">
        <f t="shared" si="6"/>
        <v>185</v>
      </c>
      <c r="B175" s="84">
        <f>Pontozás6X5!A67</f>
        <v>313</v>
      </c>
      <c r="C175" s="85">
        <f>IF($B175&gt;0,VLOOKUP($B175,Nevezés!$A$2:$J$450,2,FALSE),"")</f>
        <v>174</v>
      </c>
      <c r="D175" s="86" t="str">
        <f>IF($B175&gt;0,VLOOKUP($B175,Nevezés!$A$2:$J$450,3,FALSE),"")</f>
        <v>Balogh János</v>
      </c>
      <c r="E175" s="86" t="str">
        <f>IF($B175&gt;0,VLOOKUP($B175,Nevezés!$A$2:$J$450,4,FALSE),"")</f>
        <v>M.o.</v>
      </c>
      <c r="F175" s="86" t="str">
        <f>IF($B175&gt;0,VLOOKUP($B175,Nevezés!$A$2:$J$450,5,FALSE),"")</f>
        <v>Sárisáp</v>
      </c>
      <c r="G175" s="86" t="str">
        <f>IF($B175&gt;0,VLOOKUP($B175,Nevezés!$A$2:$J$450,6,FALSE),"")</f>
        <v>Zöldvelteléni</v>
      </c>
      <c r="H175" s="86">
        <f>IF($B175&gt;0,VLOOKUP($B175,Nevezés!$A$2:$J$450,7,FALSE),"")</f>
        <v>2012</v>
      </c>
      <c r="I175" s="86" t="str">
        <f>IF($B175&gt;0,VLOOKUP($B175,Nevezés!$A$2:$J$450,8,FALSE),"")</f>
        <v>Sárisáp</v>
      </c>
      <c r="J175" s="86" t="str">
        <f>IF($B175&gt;0,VLOOKUP($B175,Nevezés!$A$2:$J$450,9,FALSE),"")</f>
        <v>száraz</v>
      </c>
      <c r="K175" s="86" t="str">
        <f>IF($B175&gt;0,VLOOKUP($B175,Nevezés!$A$2:$J$450,10,FALSE),"")</f>
        <v>fehér</v>
      </c>
      <c r="L175" s="87">
        <f>Pontozás6X5!B67</f>
        <v>1</v>
      </c>
      <c r="M175" s="87">
        <f>Pontozás6X5!C67</f>
        <v>16</v>
      </c>
      <c r="N175" s="87">
        <f>Pontozás6X5!D67</f>
        <v>15.5</v>
      </c>
      <c r="O175" s="87">
        <f>Pontozás6X5!E67</f>
        <v>16.1</v>
      </c>
      <c r="P175" s="87">
        <f>Pontozás6X5!F67</f>
        <v>16</v>
      </c>
      <c r="Q175" s="87">
        <f>Pontozás6X5!G67</f>
        <v>16.5</v>
      </c>
      <c r="R175" s="89">
        <f t="shared" si="7"/>
        <v>16.02</v>
      </c>
      <c r="S175" s="54" t="str">
        <f t="shared" si="8"/>
        <v>Oklevél</v>
      </c>
    </row>
    <row r="176" spans="1:19" ht="12.75">
      <c r="A176" s="84">
        <f t="shared" si="6"/>
        <v>85</v>
      </c>
      <c r="B176" s="84">
        <f>Pontozás6X5!A160</f>
        <v>731</v>
      </c>
      <c r="C176" s="85">
        <f>IF($B176&gt;0,VLOOKUP($B176,Nevezés!$A$2:$J$450,2,FALSE),"")</f>
        <v>175</v>
      </c>
      <c r="D176" s="86" t="str">
        <f>IF($B176&gt;0,VLOOKUP($B176,Nevezés!$A$2:$J$450,3,FALSE),"")</f>
        <v>Balogh János</v>
      </c>
      <c r="E176" s="86" t="str">
        <f>IF($B176&gt;0,VLOOKUP($B176,Nevezés!$A$2:$J$450,4,FALSE),"")</f>
        <v>M.o.</v>
      </c>
      <c r="F176" s="86" t="str">
        <f>IF($B176&gt;0,VLOOKUP($B176,Nevezés!$A$2:$J$450,5,FALSE),"")</f>
        <v>Sárisáp</v>
      </c>
      <c r="G176" s="86" t="str">
        <f>IF($B176&gt;0,VLOOKUP($B176,Nevezés!$A$2:$J$450,6,FALSE),"")</f>
        <v>Zweigelt</v>
      </c>
      <c r="H176" s="86">
        <f>IF($B176&gt;0,VLOOKUP($B176,Nevezés!$A$2:$J$450,7,FALSE),"")</f>
        <v>2012</v>
      </c>
      <c r="I176" s="86" t="str">
        <f>IF($B176&gt;0,VLOOKUP($B176,Nevezés!$A$2:$J$450,8,FALSE),"")</f>
        <v>Eger</v>
      </c>
      <c r="J176" s="86" t="str">
        <f>IF($B176&gt;0,VLOOKUP($B176,Nevezés!$A$2:$J$450,9,FALSE),"")</f>
        <v>száraz</v>
      </c>
      <c r="K176" s="86" t="str">
        <f>IF($B176&gt;0,VLOOKUP($B176,Nevezés!$A$2:$J$450,10,FALSE),"")</f>
        <v>rose</v>
      </c>
      <c r="L176" s="87">
        <f>Pontozás6X5!B160</f>
        <v>5</v>
      </c>
      <c r="M176" s="87">
        <f>Pontozás6X5!C160</f>
        <v>17.5</v>
      </c>
      <c r="N176" s="87">
        <f>Pontozás6X5!D160</f>
        <v>17.5</v>
      </c>
      <c r="O176" s="87">
        <f>Pontozás6X5!E160</f>
        <v>17.8</v>
      </c>
      <c r="P176" s="87">
        <f>Pontozás6X5!F160</f>
        <v>17.2</v>
      </c>
      <c r="Q176" s="87">
        <f>Pontozás6X5!G160</f>
        <v>18</v>
      </c>
      <c r="R176" s="89">
        <f t="shared" si="7"/>
        <v>17.6</v>
      </c>
      <c r="S176" s="54" t="str">
        <f t="shared" si="8"/>
        <v>Ezüst</v>
      </c>
    </row>
    <row r="177" spans="1:19" ht="12.75">
      <c r="A177" s="84">
        <f t="shared" si="6"/>
        <v>70</v>
      </c>
      <c r="B177" s="84">
        <f>Pontozás6X5!A142</f>
        <v>535</v>
      </c>
      <c r="C177" s="85">
        <f>IF($B177&gt;0,VLOOKUP($B177,Nevezés!$A$2:$J$450,2,FALSE),"")</f>
        <v>176</v>
      </c>
      <c r="D177" s="86" t="str">
        <f>IF($B177&gt;0,VLOOKUP($B177,Nevezés!$A$2:$J$450,3,FALSE),"")</f>
        <v>Balogh János</v>
      </c>
      <c r="E177" s="86" t="str">
        <f>IF($B177&gt;0,VLOOKUP($B177,Nevezés!$A$2:$J$450,4,FALSE),"")</f>
        <v>M.o.</v>
      </c>
      <c r="F177" s="86" t="str">
        <f>IF($B177&gt;0,VLOOKUP($B177,Nevezés!$A$2:$J$450,5,FALSE),"")</f>
        <v>Sárisáp</v>
      </c>
      <c r="G177" s="86" t="str">
        <f>IF($B177&gt;0,VLOOKUP($B177,Nevezés!$A$2:$J$450,6,FALSE),"")</f>
        <v>Zweigelt</v>
      </c>
      <c r="H177" s="86">
        <f>IF($B177&gt;0,VLOOKUP($B177,Nevezés!$A$2:$J$450,7,FALSE),"")</f>
        <v>2012</v>
      </c>
      <c r="I177" s="86" t="str">
        <f>IF($B177&gt;0,VLOOKUP($B177,Nevezés!$A$2:$J$450,8,FALSE),"")</f>
        <v>Eger</v>
      </c>
      <c r="J177" s="86" t="str">
        <f>IF($B177&gt;0,VLOOKUP($B177,Nevezés!$A$2:$J$450,9,FALSE),"")</f>
        <v>száraz</v>
      </c>
      <c r="K177" s="86" t="str">
        <f>IF($B177&gt;0,VLOOKUP($B177,Nevezés!$A$2:$J$450,10,FALSE),"")</f>
        <v>vörös</v>
      </c>
      <c r="L177" s="87">
        <f>Pontozás6X5!B142</f>
        <v>3</v>
      </c>
      <c r="M177" s="87">
        <f>Pontozás6X5!C142</f>
        <v>17.8</v>
      </c>
      <c r="N177" s="87">
        <f>Pontozás6X5!D142</f>
        <v>18</v>
      </c>
      <c r="O177" s="87">
        <f>Pontozás6X5!E142</f>
        <v>17.6</v>
      </c>
      <c r="P177" s="87">
        <f>Pontozás6X5!F142</f>
        <v>18</v>
      </c>
      <c r="Q177" s="87">
        <f>Pontozás6X5!G142</f>
        <v>17.5</v>
      </c>
      <c r="R177" s="89">
        <f t="shared" si="7"/>
        <v>17.78</v>
      </c>
      <c r="S177" s="54" t="str">
        <f t="shared" si="8"/>
        <v>Ezüst</v>
      </c>
    </row>
    <row r="178" spans="1:19" ht="12.75">
      <c r="A178" s="84">
        <f t="shared" si="6"/>
        <v>222</v>
      </c>
      <c r="B178" s="84">
        <f>Pontozás6X5!A203</f>
        <v>643</v>
      </c>
      <c r="C178" s="85">
        <f>IF($B178&gt;0,VLOOKUP($B178,Nevezés!$A$2:$J$450,2,FALSE),"")</f>
        <v>177</v>
      </c>
      <c r="D178" s="86" t="str">
        <f>IF($B178&gt;0,VLOOKUP($B178,Nevezés!$A$2:$J$450,3,FALSE),"")</f>
        <v>Halmágyi Péter</v>
      </c>
      <c r="E178" s="86" t="str">
        <f>IF($B178&gt;0,VLOOKUP($B178,Nevezés!$A$2:$J$450,4,FALSE),"")</f>
        <v>M.o.</v>
      </c>
      <c r="F178" s="86" t="str">
        <f>IF($B178&gt;0,VLOOKUP($B178,Nevezés!$A$2:$J$450,5,FALSE),"")</f>
        <v>Dorog</v>
      </c>
      <c r="G178" s="86" t="str">
        <f>IF($B178&gt;0,VLOOKUP($B178,Nevezés!$A$2:$J$450,6,FALSE),"")</f>
        <v>Kékfrankos</v>
      </c>
      <c r="H178" s="86">
        <f>IF($B178&gt;0,VLOOKUP($B178,Nevezés!$A$2:$J$450,7,FALSE),"")</f>
        <v>2012</v>
      </c>
      <c r="I178" s="86" t="str">
        <f>IF($B178&gt;0,VLOOKUP($B178,Nevezés!$A$2:$J$450,8,FALSE),"")</f>
        <v>Dorog</v>
      </c>
      <c r="J178" s="86" t="str">
        <f>IF($B178&gt;0,VLOOKUP($B178,Nevezés!$A$2:$J$450,9,FALSE),"")</f>
        <v>félszáraz</v>
      </c>
      <c r="K178" s="86" t="str">
        <f>IF($B178&gt;0,VLOOKUP($B178,Nevezés!$A$2:$J$450,10,FALSE),"")</f>
        <v>vörös</v>
      </c>
      <c r="L178" s="87">
        <f>Pontozás6X5!B203</f>
        <v>4</v>
      </c>
      <c r="M178" s="87">
        <f>Pontozás6X5!C203</f>
        <v>13.5</v>
      </c>
      <c r="N178" s="87">
        <f>Pontozás6X5!D203</f>
        <v>15.5</v>
      </c>
      <c r="O178" s="87">
        <f>Pontozás6X5!E203</f>
        <v>14</v>
      </c>
      <c r="P178" s="87">
        <f>Pontozás6X5!F203</f>
        <v>15</v>
      </c>
      <c r="Q178" s="87">
        <f>Pontozás6X5!G203</f>
        <v>16</v>
      </c>
      <c r="R178" s="89">
        <f t="shared" si="7"/>
        <v>14.8</v>
      </c>
      <c r="S178" s="54" t="str">
        <f t="shared" si="8"/>
        <v> </v>
      </c>
    </row>
    <row r="179" spans="1:19" ht="12.75">
      <c r="A179" s="84">
        <f t="shared" si="6"/>
        <v>127</v>
      </c>
      <c r="B179" s="84">
        <f>Pontozás6X5!A78</f>
        <v>411</v>
      </c>
      <c r="C179" s="85">
        <f>IF($B179&gt;0,VLOOKUP($B179,Nevezés!$A$2:$J$450,2,FALSE),"")</f>
        <v>178</v>
      </c>
      <c r="D179" s="86" t="str">
        <f>IF($B179&gt;0,VLOOKUP($B179,Nevezés!$A$2:$J$450,3,FALSE),"")</f>
        <v>Csudai Róbert</v>
      </c>
      <c r="E179" s="86" t="str">
        <f>IF($B179&gt;0,VLOOKUP($B179,Nevezés!$A$2:$J$450,4,FALSE),"")</f>
        <v>Szlovákia</v>
      </c>
      <c r="F179" s="86" t="str">
        <f>IF($B179&gt;0,VLOOKUP($B179,Nevezés!$A$2:$J$450,5,FALSE),"")</f>
        <v>Lekér</v>
      </c>
      <c r="G179" s="86" t="str">
        <f>IF($B179&gt;0,VLOOKUP($B179,Nevezés!$A$2:$J$450,6,FALSE),"")</f>
        <v>Olaszrizling</v>
      </c>
      <c r="H179" s="86">
        <f>IF($B179&gt;0,VLOOKUP($B179,Nevezés!$A$2:$J$450,7,FALSE),"")</f>
        <v>2012</v>
      </c>
      <c r="I179" s="86" t="str">
        <f>IF($B179&gt;0,VLOOKUP($B179,Nevezés!$A$2:$J$450,8,FALSE),"")</f>
        <v>Lovas</v>
      </c>
      <c r="J179" s="86" t="str">
        <f>IF($B179&gt;0,VLOOKUP($B179,Nevezés!$A$2:$J$450,9,FALSE),"")</f>
        <v>száraz</v>
      </c>
      <c r="K179" s="86" t="str">
        <f>IF($B179&gt;0,VLOOKUP($B179,Nevezés!$A$2:$J$450,10,FALSE),"")</f>
        <v>fehér</v>
      </c>
      <c r="L179" s="87">
        <f>Pontozás6X5!B78</f>
        <v>2</v>
      </c>
      <c r="M179" s="87">
        <f>Pontozás6X5!C78</f>
        <v>17</v>
      </c>
      <c r="N179" s="87">
        <f>Pontozás6X5!D78</f>
        <v>17.5</v>
      </c>
      <c r="O179" s="87">
        <f>Pontozás6X5!E78</f>
        <v>17.5</v>
      </c>
      <c r="P179" s="87">
        <f>Pontozás6X5!F78</f>
        <v>16.3</v>
      </c>
      <c r="Q179" s="87">
        <f>Pontozás6X5!G78</f>
        <v>16.6</v>
      </c>
      <c r="R179" s="89">
        <f t="shared" si="7"/>
        <v>16.98</v>
      </c>
      <c r="S179" s="54" t="str">
        <f t="shared" si="8"/>
        <v>Bronz</v>
      </c>
    </row>
    <row r="180" spans="1:19" ht="12.75">
      <c r="A180" s="84">
        <f t="shared" si="6"/>
        <v>73</v>
      </c>
      <c r="B180" s="84">
        <f>Pontozás6X5!A105</f>
        <v>324</v>
      </c>
      <c r="C180" s="85">
        <f>IF($B180&gt;0,VLOOKUP($B180,Nevezés!$A$2:$J$450,2,FALSE),"")</f>
        <v>179</v>
      </c>
      <c r="D180" s="86" t="str">
        <f>IF($B180&gt;0,VLOOKUP($B180,Nevezés!$A$2:$J$450,3,FALSE),"")</f>
        <v>Csudai Róbert</v>
      </c>
      <c r="E180" s="86" t="str">
        <f>IF($B180&gt;0,VLOOKUP($B180,Nevezés!$A$2:$J$450,4,FALSE),"")</f>
        <v>Szlovákia</v>
      </c>
      <c r="F180" s="86" t="str">
        <f>IF($B180&gt;0,VLOOKUP($B180,Nevezés!$A$2:$J$450,5,FALSE),"")</f>
        <v>Lekér</v>
      </c>
      <c r="G180" s="86" t="str">
        <f>IF($B180&gt;0,VLOOKUP($B180,Nevezés!$A$2:$J$450,6,FALSE),"")</f>
        <v>Piros tramini</v>
      </c>
      <c r="H180" s="86">
        <f>IF($B180&gt;0,VLOOKUP($B180,Nevezés!$A$2:$J$450,7,FALSE),"")</f>
        <v>2012</v>
      </c>
      <c r="I180" s="86" t="str">
        <f>IF($B180&gt;0,VLOOKUP($B180,Nevezés!$A$2:$J$450,8,FALSE),"")</f>
        <v>Kéménd</v>
      </c>
      <c r="J180" s="86" t="str">
        <f>IF($B180&gt;0,VLOOKUP($B180,Nevezés!$A$2:$J$450,9,FALSE),"")</f>
        <v>száraz</v>
      </c>
      <c r="K180" s="86" t="str">
        <f>IF($B180&gt;0,VLOOKUP($B180,Nevezés!$A$2:$J$450,10,FALSE),"")</f>
        <v>fehér</v>
      </c>
      <c r="L180" s="87">
        <f>Pontozás6X5!B105</f>
        <v>1</v>
      </c>
      <c r="M180" s="87">
        <f>Pontozás6X5!C105</f>
        <v>19</v>
      </c>
      <c r="N180" s="87">
        <f>Pontozás6X5!D105</f>
        <v>17.6</v>
      </c>
      <c r="O180" s="87">
        <f>Pontozás6X5!E105</f>
        <v>17.3</v>
      </c>
      <c r="P180" s="87">
        <f>Pontozás6X5!F105</f>
        <v>18</v>
      </c>
      <c r="Q180" s="87">
        <f>Pontozás6X5!G105</f>
        <v>16.8</v>
      </c>
      <c r="R180" s="89">
        <f t="shared" si="7"/>
        <v>17.740000000000002</v>
      </c>
      <c r="S180" s="54" t="str">
        <f t="shared" si="8"/>
        <v>Ezüst</v>
      </c>
    </row>
    <row r="181" spans="1:19" ht="12.75">
      <c r="A181" s="84">
        <f t="shared" si="6"/>
        <v>146</v>
      </c>
      <c r="B181" s="84">
        <f>Pontozás6X5!A199</f>
        <v>428</v>
      </c>
      <c r="C181" s="85">
        <f>IF($B181&gt;0,VLOOKUP($B181,Nevezés!$A$2:$J$450,2,FALSE),"")</f>
        <v>180</v>
      </c>
      <c r="D181" s="86" t="str">
        <f>IF($B181&gt;0,VLOOKUP($B181,Nevezés!$A$2:$J$450,3,FALSE),"")</f>
        <v>Csudai Róbert</v>
      </c>
      <c r="E181" s="86" t="str">
        <f>IF($B181&gt;0,VLOOKUP($B181,Nevezés!$A$2:$J$450,4,FALSE),"")</f>
        <v>Szlovákia</v>
      </c>
      <c r="F181" s="86" t="str">
        <f>IF($B181&gt;0,VLOOKUP($B181,Nevezés!$A$2:$J$450,5,FALSE),"")</f>
        <v>Lekér</v>
      </c>
      <c r="G181" s="86" t="str">
        <f>IF($B181&gt;0,VLOOKUP($B181,Nevezés!$A$2:$J$450,6,FALSE),"")</f>
        <v>Kékfrankos</v>
      </c>
      <c r="H181" s="86">
        <f>IF($B181&gt;0,VLOOKUP($B181,Nevezés!$A$2:$J$450,7,FALSE),"")</f>
        <v>2012</v>
      </c>
      <c r="I181" s="86" t="str">
        <f>IF($B181&gt;0,VLOOKUP($B181,Nevezés!$A$2:$J$450,8,FALSE),"")</f>
        <v>Kissalló</v>
      </c>
      <c r="J181" s="86" t="str">
        <f>IF($B181&gt;0,VLOOKUP($B181,Nevezés!$A$2:$J$450,9,FALSE),"")</f>
        <v>száraz</v>
      </c>
      <c r="K181" s="86" t="str">
        <f>IF($B181&gt;0,VLOOKUP($B181,Nevezés!$A$2:$J$450,10,FALSE),"")</f>
        <v>rose</v>
      </c>
      <c r="L181" s="87">
        <f>Pontozás6X5!B199</f>
        <v>2</v>
      </c>
      <c r="M181" s="87">
        <f>Pontozás6X5!C199</f>
        <v>16.4</v>
      </c>
      <c r="N181" s="87">
        <f>Pontozás6X5!D199</f>
        <v>16.5</v>
      </c>
      <c r="O181" s="87">
        <f>Pontozás6X5!E199</f>
        <v>17.2</v>
      </c>
      <c r="P181" s="87">
        <f>Pontozás6X5!F199</f>
        <v>16.5</v>
      </c>
      <c r="Q181" s="87">
        <f>Pontozás6X5!G199</f>
        <v>17</v>
      </c>
      <c r="R181" s="89">
        <f t="shared" si="7"/>
        <v>16.72</v>
      </c>
      <c r="S181" s="54" t="str">
        <f t="shared" si="8"/>
        <v>Bronz</v>
      </c>
    </row>
    <row r="182" spans="1:19" ht="12.75">
      <c r="A182" s="84">
        <f t="shared" si="6"/>
        <v>160</v>
      </c>
      <c r="B182" s="84">
        <f>Pontozás6X5!A50</f>
        <v>514</v>
      </c>
      <c r="C182" s="85">
        <f>IF($B182&gt;0,VLOOKUP($B182,Nevezés!$A$2:$J$450,2,FALSE),"")</f>
        <v>181</v>
      </c>
      <c r="D182" s="86" t="str">
        <f>IF($B182&gt;0,VLOOKUP($B182,Nevezés!$A$2:$J$450,3,FALSE),"")</f>
        <v>Csudai Róbert</v>
      </c>
      <c r="E182" s="86" t="str">
        <f>IF($B182&gt;0,VLOOKUP($B182,Nevezés!$A$2:$J$450,4,FALSE),"")</f>
        <v>Szlovákia</v>
      </c>
      <c r="F182" s="86" t="str">
        <f>IF($B182&gt;0,VLOOKUP($B182,Nevezés!$A$2:$J$450,5,FALSE),"")</f>
        <v>Lekér</v>
      </c>
      <c r="G182" s="86" t="str">
        <f>IF($B182&gt;0,VLOOKUP($B182,Nevezés!$A$2:$J$450,6,FALSE),"")</f>
        <v>Pinot blanc</v>
      </c>
      <c r="H182" s="86">
        <f>IF($B182&gt;0,VLOOKUP($B182,Nevezés!$A$2:$J$450,7,FALSE),"")</f>
        <v>2012</v>
      </c>
      <c r="I182" s="86" t="str">
        <f>IF($B182&gt;0,VLOOKUP($B182,Nevezés!$A$2:$J$450,8,FALSE),"")</f>
        <v>Kéménd</v>
      </c>
      <c r="J182" s="86" t="str">
        <f>IF($B182&gt;0,VLOOKUP($B182,Nevezés!$A$2:$J$450,9,FALSE),"")</f>
        <v>száraz</v>
      </c>
      <c r="K182" s="86" t="str">
        <f>IF($B182&gt;0,VLOOKUP($B182,Nevezés!$A$2:$J$450,10,FALSE),"")</f>
        <v>fehér</v>
      </c>
      <c r="L182" s="87">
        <f>Pontozás6X5!B50</f>
        <v>3</v>
      </c>
      <c r="M182" s="87">
        <f>Pontozás6X5!C50</f>
        <v>17</v>
      </c>
      <c r="N182" s="87">
        <f>Pontozás6X5!D50</f>
        <v>17</v>
      </c>
      <c r="O182" s="87">
        <f>Pontozás6X5!E50</f>
        <v>16</v>
      </c>
      <c r="P182" s="87">
        <f>Pontozás6X5!F50</f>
        <v>16</v>
      </c>
      <c r="Q182" s="87">
        <f>Pontozás6X5!G50</f>
        <v>17</v>
      </c>
      <c r="R182" s="89">
        <f t="shared" si="7"/>
        <v>16.6</v>
      </c>
      <c r="S182" s="54" t="str">
        <f t="shared" si="8"/>
        <v>Bronz</v>
      </c>
    </row>
    <row r="183" spans="1:19" ht="12.75">
      <c r="A183" s="84">
        <f t="shared" si="6"/>
        <v>135</v>
      </c>
      <c r="B183" s="84">
        <f>Pontozás6X5!A20</f>
        <v>506</v>
      </c>
      <c r="C183" s="85">
        <f>IF($B183&gt;0,VLOOKUP($B183,Nevezés!$A$2:$J$450,2,FALSE),"")</f>
        <v>182</v>
      </c>
      <c r="D183" s="86" t="str">
        <f>IF($B183&gt;0,VLOOKUP($B183,Nevezés!$A$2:$J$450,3,FALSE),"")</f>
        <v>Babocsai Ervin</v>
      </c>
      <c r="E183" s="86" t="str">
        <f>IF($B183&gt;0,VLOOKUP($B183,Nevezés!$A$2:$J$450,4,FALSE),"")</f>
        <v>M.o.</v>
      </c>
      <c r="F183" s="86" t="str">
        <f>IF($B183&gt;0,VLOOKUP($B183,Nevezés!$A$2:$J$450,5,FALSE),"")</f>
        <v>Mogyorósbánya</v>
      </c>
      <c r="G183" s="86" t="str">
        <f>IF($B183&gt;0,VLOOKUP($B183,Nevezés!$A$2:$J$450,6,FALSE),"")</f>
        <v>Vegyes fehér</v>
      </c>
      <c r="H183" s="86">
        <f>IF($B183&gt;0,VLOOKUP($B183,Nevezés!$A$2:$J$450,7,FALSE),"")</f>
        <v>2012</v>
      </c>
      <c r="I183" s="86" t="str">
        <f>IF($B183&gt;0,VLOOKUP($B183,Nevezés!$A$2:$J$450,8,FALSE),"")</f>
        <v>Szerencs</v>
      </c>
      <c r="J183" s="86" t="str">
        <f>IF($B183&gt;0,VLOOKUP($B183,Nevezés!$A$2:$J$450,9,FALSE),"")</f>
        <v>száraz</v>
      </c>
      <c r="K183" s="86" t="str">
        <f>IF($B183&gt;0,VLOOKUP($B183,Nevezés!$A$2:$J$450,10,FALSE),"")</f>
        <v>fehér</v>
      </c>
      <c r="L183" s="87">
        <f>Pontozás6X5!B20</f>
        <v>3</v>
      </c>
      <c r="M183" s="87">
        <f>Pontozás6X5!C20</f>
        <v>17</v>
      </c>
      <c r="N183" s="87">
        <f>Pontozás6X5!D20</f>
        <v>17</v>
      </c>
      <c r="O183" s="87">
        <f>Pontozás6X5!E20</f>
        <v>17</v>
      </c>
      <c r="P183" s="87">
        <f>Pontozás6X5!F20</f>
        <v>17</v>
      </c>
      <c r="Q183" s="87">
        <f>Pontozás6X5!G20</f>
        <v>16.5</v>
      </c>
      <c r="R183" s="89">
        <f t="shared" si="7"/>
        <v>16.9</v>
      </c>
      <c r="S183" s="54" t="str">
        <f t="shared" si="8"/>
        <v>Bronz</v>
      </c>
    </row>
    <row r="184" spans="1:19" ht="12.75">
      <c r="A184" s="84">
        <f t="shared" si="6"/>
        <v>157</v>
      </c>
      <c r="B184" s="84">
        <f>Pontozás6X5!A165</f>
        <v>733</v>
      </c>
      <c r="C184" s="85">
        <f>IF($B184&gt;0,VLOOKUP($B184,Nevezés!$A$2:$J$450,2,FALSE),"")</f>
        <v>183</v>
      </c>
      <c r="D184" s="86" t="str">
        <f>IF($B184&gt;0,VLOOKUP($B184,Nevezés!$A$2:$J$450,3,FALSE),"")</f>
        <v>Babocsai Ervin</v>
      </c>
      <c r="E184" s="86" t="str">
        <f>IF($B184&gt;0,VLOOKUP($B184,Nevezés!$A$2:$J$450,4,FALSE),"")</f>
        <v>M.o.</v>
      </c>
      <c r="F184" s="86" t="str">
        <f>IF($B184&gt;0,VLOOKUP($B184,Nevezés!$A$2:$J$450,5,FALSE),"")</f>
        <v>Mogyorósbánya</v>
      </c>
      <c r="G184" s="86" t="str">
        <f>IF($B184&gt;0,VLOOKUP($B184,Nevezés!$A$2:$J$450,6,FALSE),"")</f>
        <v>Hamburgi muskotály</v>
      </c>
      <c r="H184" s="86">
        <f>IF($B184&gt;0,VLOOKUP($B184,Nevezés!$A$2:$J$450,7,FALSE),"")</f>
        <v>2012</v>
      </c>
      <c r="I184" s="86" t="str">
        <f>IF($B184&gt;0,VLOOKUP($B184,Nevezés!$A$2:$J$450,8,FALSE),"")</f>
        <v>Esztergom</v>
      </c>
      <c r="J184" s="86" t="str">
        <f>IF($B184&gt;0,VLOOKUP($B184,Nevezés!$A$2:$J$450,9,FALSE),"")</f>
        <v>száraz</v>
      </c>
      <c r="K184" s="86" t="str">
        <f>IF($B184&gt;0,VLOOKUP($B184,Nevezés!$A$2:$J$450,10,FALSE),"")</f>
        <v>fehér</v>
      </c>
      <c r="L184" s="87">
        <f>Pontozás6X5!B165</f>
        <v>5</v>
      </c>
      <c r="M184" s="87">
        <f>Pontozás6X5!C165</f>
        <v>17</v>
      </c>
      <c r="N184" s="87">
        <f>Pontozás6X5!D165</f>
        <v>16.5</v>
      </c>
      <c r="O184" s="87">
        <f>Pontozás6X5!E165</f>
        <v>16.6</v>
      </c>
      <c r="P184" s="87">
        <f>Pontozás6X5!F165</f>
        <v>16</v>
      </c>
      <c r="Q184" s="87">
        <f>Pontozás6X5!G165</f>
        <v>17</v>
      </c>
      <c r="R184" s="89">
        <f t="shared" si="7"/>
        <v>16.619999999999997</v>
      </c>
      <c r="S184" s="54" t="str">
        <f t="shared" si="8"/>
        <v>Bronz</v>
      </c>
    </row>
    <row r="185" spans="1:19" ht="12.75">
      <c r="A185" s="84">
        <f t="shared" si="6"/>
        <v>73</v>
      </c>
      <c r="B185" s="84">
        <f>Pontozás6X5!A182</f>
        <v>337</v>
      </c>
      <c r="C185" s="85">
        <f>IF($B185&gt;0,VLOOKUP($B185,Nevezés!$A$2:$J$450,2,FALSE),"")</f>
        <v>184</v>
      </c>
      <c r="D185" s="86" t="str">
        <f>IF($B185&gt;0,VLOOKUP($B185,Nevezés!$A$2:$J$450,3,FALSE),"")</f>
        <v>Babocsai Ervin</v>
      </c>
      <c r="E185" s="86" t="str">
        <f>IF($B185&gt;0,VLOOKUP($B185,Nevezés!$A$2:$J$450,4,FALSE),"")</f>
        <v>M.o.</v>
      </c>
      <c r="F185" s="86" t="str">
        <f>IF($B185&gt;0,VLOOKUP($B185,Nevezés!$A$2:$J$450,5,FALSE),"")</f>
        <v>Mogyorósbánya</v>
      </c>
      <c r="G185" s="86" t="str">
        <f>IF($B185&gt;0,VLOOKUP($B185,Nevezés!$A$2:$J$450,6,FALSE),"")</f>
        <v>Cabernet franc</v>
      </c>
      <c r="H185" s="86">
        <f>IF($B185&gt;0,VLOOKUP($B185,Nevezés!$A$2:$J$450,7,FALSE),"")</f>
        <v>2012</v>
      </c>
      <c r="I185" s="86" t="str">
        <f>IF($B185&gt;0,VLOOKUP($B185,Nevezés!$A$2:$J$450,8,FALSE),"")</f>
        <v>Gyöngyös</v>
      </c>
      <c r="J185" s="86" t="str">
        <f>IF($B185&gt;0,VLOOKUP($B185,Nevezés!$A$2:$J$450,9,FALSE),"")</f>
        <v>száraz</v>
      </c>
      <c r="K185" s="86" t="str">
        <f>IF($B185&gt;0,VLOOKUP($B185,Nevezés!$A$2:$J$450,10,FALSE),"")</f>
        <v>Vörös</v>
      </c>
      <c r="L185" s="87">
        <f>Pontozás6X5!B182</f>
        <v>1</v>
      </c>
      <c r="M185" s="87">
        <f>Pontozás6X5!C182</f>
        <v>17.6</v>
      </c>
      <c r="N185" s="87">
        <f>Pontozás6X5!D182</f>
        <v>18.4</v>
      </c>
      <c r="O185" s="87">
        <f>Pontozás6X5!E182</f>
        <v>17.9</v>
      </c>
      <c r="P185" s="87">
        <f>Pontozás6X5!F182</f>
        <v>17.8</v>
      </c>
      <c r="Q185" s="87">
        <f>Pontozás6X5!G182</f>
        <v>17</v>
      </c>
      <c r="R185" s="89">
        <f t="shared" si="7"/>
        <v>17.740000000000002</v>
      </c>
      <c r="S185" s="54" t="str">
        <f t="shared" si="8"/>
        <v>Ezüst</v>
      </c>
    </row>
    <row r="186" spans="1:19" ht="12.75">
      <c r="A186" s="84">
        <f t="shared" si="6"/>
        <v>164</v>
      </c>
      <c r="B186" s="84">
        <f>Pontozás6X5!A161</f>
        <v>333</v>
      </c>
      <c r="C186" s="85">
        <f>IF($B186&gt;0,VLOOKUP($B186,Nevezés!$A$2:$J$450,2,FALSE),"")</f>
        <v>185</v>
      </c>
      <c r="D186" s="86" t="str">
        <f>IF($B186&gt;0,VLOOKUP($B186,Nevezés!$A$2:$J$450,3,FALSE),"")</f>
        <v>Babocsai Ervin</v>
      </c>
      <c r="E186" s="86" t="str">
        <f>IF($B186&gt;0,VLOOKUP($B186,Nevezés!$A$2:$J$450,4,FALSE),"")</f>
        <v>M.o.</v>
      </c>
      <c r="F186" s="86" t="str">
        <f>IF($B186&gt;0,VLOOKUP($B186,Nevezés!$A$2:$J$450,5,FALSE),"")</f>
        <v>Mogyorósbánya</v>
      </c>
      <c r="G186" s="86" t="str">
        <f>IF($B186&gt;0,VLOOKUP($B186,Nevezés!$A$2:$J$450,6,FALSE),"")</f>
        <v>Kékfrankos cabernet franc </v>
      </c>
      <c r="H186" s="86">
        <f>IF($B186&gt;0,VLOOKUP($B186,Nevezés!$A$2:$J$450,7,FALSE),"")</f>
        <v>2012</v>
      </c>
      <c r="I186" s="86" t="str">
        <f>IF($B186&gt;0,VLOOKUP($B186,Nevezés!$A$2:$J$450,8,FALSE),"")</f>
        <v>Gyöngyös</v>
      </c>
      <c r="J186" s="86" t="str">
        <f>IF($B186&gt;0,VLOOKUP($B186,Nevezés!$A$2:$J$450,9,FALSE),"")</f>
        <v>száraz</v>
      </c>
      <c r="K186" s="86" t="str">
        <f>IF($B186&gt;0,VLOOKUP($B186,Nevezés!$A$2:$J$450,10,FALSE),"")</f>
        <v>rose</v>
      </c>
      <c r="L186" s="87">
        <f>Pontozás6X5!B161</f>
        <v>1</v>
      </c>
      <c r="M186" s="87">
        <f>Pontozás6X5!C161</f>
        <v>17.2</v>
      </c>
      <c r="N186" s="87">
        <f>Pontozás6X5!D161</f>
        <v>16.6</v>
      </c>
      <c r="O186" s="87">
        <f>Pontozás6X5!E161</f>
        <v>16.2</v>
      </c>
      <c r="P186" s="87">
        <f>Pontozás6X5!F161</f>
        <v>16.4</v>
      </c>
      <c r="Q186" s="87">
        <f>Pontozás6X5!G161</f>
        <v>16.2</v>
      </c>
      <c r="R186" s="89">
        <f t="shared" si="7"/>
        <v>16.520000000000003</v>
      </c>
      <c r="S186" s="54" t="str">
        <f t="shared" si="8"/>
        <v>Bronz</v>
      </c>
    </row>
    <row r="187" spans="1:19" ht="12.75">
      <c r="A187" s="84">
        <f t="shared" si="6"/>
        <v>195</v>
      </c>
      <c r="B187" s="84">
        <f>Pontozás6X5!A178</f>
        <v>336</v>
      </c>
      <c r="C187" s="85">
        <f>IF($B187&gt;0,VLOOKUP($B187,Nevezés!$A$2:$J$450,2,FALSE),"")</f>
        <v>186</v>
      </c>
      <c r="D187" s="86" t="str">
        <f>IF($B187&gt;0,VLOOKUP($B187,Nevezés!$A$2:$J$450,3,FALSE),"")</f>
        <v>Poszpisek László</v>
      </c>
      <c r="E187" s="86" t="str">
        <f>IF($B187&gt;0,VLOOKUP($B187,Nevezés!$A$2:$J$450,4,FALSE),"")</f>
        <v>M.o.</v>
      </c>
      <c r="F187" s="86" t="str">
        <f>IF($B187&gt;0,VLOOKUP($B187,Nevezés!$A$2:$J$450,5,FALSE),"")</f>
        <v>Mogyorósbánya</v>
      </c>
      <c r="G187" s="86" t="str">
        <f>IF($B187&gt;0,VLOOKUP($B187,Nevezés!$A$2:$J$450,6,FALSE),"")</f>
        <v>Cabernet franc</v>
      </c>
      <c r="H187" s="86">
        <f>IF($B187&gt;0,VLOOKUP($B187,Nevezés!$A$2:$J$450,7,FALSE),"")</f>
        <v>2012</v>
      </c>
      <c r="I187" s="86" t="str">
        <f>IF($B187&gt;0,VLOOKUP($B187,Nevezés!$A$2:$J$450,8,FALSE),"")</f>
        <v>Villány</v>
      </c>
      <c r="J187" s="86" t="str">
        <f>IF($B187&gt;0,VLOOKUP($B187,Nevezés!$A$2:$J$450,9,FALSE),"")</f>
        <v>száraz</v>
      </c>
      <c r="K187" s="86" t="str">
        <f>IF($B187&gt;0,VLOOKUP($B187,Nevezés!$A$2:$J$450,10,FALSE),"")</f>
        <v>vörös</v>
      </c>
      <c r="L187" s="87">
        <f>Pontozás6X5!B178</f>
        <v>1</v>
      </c>
      <c r="M187" s="87">
        <f>Pontozás6X5!C178</f>
        <v>15.5</v>
      </c>
      <c r="N187" s="87">
        <f>Pontozás6X5!D178</f>
        <v>15</v>
      </c>
      <c r="O187" s="87">
        <f>Pontozás6X5!E178</f>
        <v>15.9</v>
      </c>
      <c r="P187" s="87">
        <f>Pontozás6X5!F178</f>
        <v>16</v>
      </c>
      <c r="Q187" s="87">
        <f>Pontozás6X5!G178</f>
        <v>16</v>
      </c>
      <c r="R187" s="89">
        <f t="shared" si="7"/>
        <v>15.680000000000001</v>
      </c>
      <c r="S187" s="54" t="str">
        <f t="shared" si="8"/>
        <v> </v>
      </c>
    </row>
    <row r="188" spans="1:19" ht="12.75">
      <c r="A188" s="84">
        <f t="shared" si="6"/>
        <v>163</v>
      </c>
      <c r="B188" s="84">
        <f>Pontozás6X5!A38</f>
        <v>405</v>
      </c>
      <c r="C188" s="85">
        <f>IF($B188&gt;0,VLOOKUP($B188,Nevezés!$A$2:$J$450,2,FALSE),"")</f>
        <v>187</v>
      </c>
      <c r="D188" s="86" t="str">
        <f>IF($B188&gt;0,VLOOKUP($B188,Nevezés!$A$2:$J$450,3,FALSE),"")</f>
        <v>Poszpisek László</v>
      </c>
      <c r="E188" s="86" t="str">
        <f>IF($B188&gt;0,VLOOKUP($B188,Nevezés!$A$2:$J$450,4,FALSE),"")</f>
        <v>M.o.</v>
      </c>
      <c r="F188" s="86" t="str">
        <f>IF($B188&gt;0,VLOOKUP($B188,Nevezés!$A$2:$J$450,5,FALSE),"")</f>
        <v>Mogyorósbánya</v>
      </c>
      <c r="G188" s="86" t="str">
        <f>IF($B188&gt;0,VLOOKUP($B188,Nevezés!$A$2:$J$450,6,FALSE),"")</f>
        <v>Furmint+ Hárslevelű</v>
      </c>
      <c r="H188" s="86">
        <f>IF($B188&gt;0,VLOOKUP($B188,Nevezés!$A$2:$J$450,7,FALSE),"")</f>
        <v>2012</v>
      </c>
      <c r="I188" s="86" t="str">
        <f>IF($B188&gt;0,VLOOKUP($B188,Nevezés!$A$2:$J$450,8,FALSE),"")</f>
        <v>Szerencs</v>
      </c>
      <c r="J188" s="86" t="str">
        <f>IF($B188&gt;0,VLOOKUP($B188,Nevezés!$A$2:$J$450,9,FALSE),"")</f>
        <v>száraz</v>
      </c>
      <c r="K188" s="86" t="str">
        <f>IF($B188&gt;0,VLOOKUP($B188,Nevezés!$A$2:$J$450,10,FALSE),"")</f>
        <v>Fehér cuvée</v>
      </c>
      <c r="L188" s="87">
        <f>Pontozás6X5!B38</f>
        <v>2</v>
      </c>
      <c r="M188" s="87">
        <f>Pontozás6X5!C38</f>
        <v>16.8</v>
      </c>
      <c r="N188" s="87">
        <f>Pontozás6X5!D38</f>
        <v>16.8</v>
      </c>
      <c r="O188" s="87">
        <f>Pontozás6X5!E38</f>
        <v>16.5</v>
      </c>
      <c r="P188" s="87">
        <f>Pontozás6X5!F38</f>
        <v>15.8</v>
      </c>
      <c r="Q188" s="87">
        <f>Pontozás6X5!G38</f>
        <v>17</v>
      </c>
      <c r="R188" s="89">
        <f t="shared" si="7"/>
        <v>16.580000000000002</v>
      </c>
      <c r="S188" s="54" t="str">
        <f t="shared" si="8"/>
        <v>Bronz</v>
      </c>
    </row>
    <row r="189" spans="1:19" ht="12.75">
      <c r="A189" s="84">
        <f t="shared" si="6"/>
        <v>138</v>
      </c>
      <c r="B189" s="84">
        <f>Pontozás6X5!A216</f>
        <v>432</v>
      </c>
      <c r="C189" s="85">
        <f>IF($B189&gt;0,VLOOKUP($B189,Nevezés!$A$2:$J$450,2,FALSE),"")</f>
        <v>188</v>
      </c>
      <c r="D189" s="86" t="str">
        <f>IF($B189&gt;0,VLOOKUP($B189,Nevezés!$A$2:$J$450,3,FALSE),"")</f>
        <v>Poszpisek László</v>
      </c>
      <c r="E189" s="86" t="str">
        <f>IF($B189&gt;0,VLOOKUP($B189,Nevezés!$A$2:$J$450,4,FALSE),"")</f>
        <v>M.o.</v>
      </c>
      <c r="F189" s="86" t="str">
        <f>IF($B189&gt;0,VLOOKUP($B189,Nevezés!$A$2:$J$450,5,FALSE),"")</f>
        <v>Mogyorósbánya</v>
      </c>
      <c r="G189" s="86" t="str">
        <f>IF($B189&gt;0,VLOOKUP($B189,Nevezés!$A$2:$J$450,6,FALSE),"")</f>
        <v>Cabernet franc</v>
      </c>
      <c r="H189" s="86">
        <f>IF($B189&gt;0,VLOOKUP($B189,Nevezés!$A$2:$J$450,7,FALSE),"")</f>
        <v>2012</v>
      </c>
      <c r="I189" s="86" t="str">
        <f>IF($B189&gt;0,VLOOKUP($B189,Nevezés!$A$2:$J$450,8,FALSE),"")</f>
        <v>Villány</v>
      </c>
      <c r="J189" s="86" t="str">
        <f>IF($B189&gt;0,VLOOKUP($B189,Nevezés!$A$2:$J$450,9,FALSE),"")</f>
        <v>félédes</v>
      </c>
      <c r="K189" s="86" t="str">
        <f>IF($B189&gt;0,VLOOKUP($B189,Nevezés!$A$2:$J$450,10,FALSE),"")</f>
        <v>rose</v>
      </c>
      <c r="L189" s="87">
        <f>Pontozás6X5!B216</f>
        <v>2</v>
      </c>
      <c r="M189" s="87">
        <f>Pontozás6X5!C216</f>
        <v>16.6</v>
      </c>
      <c r="N189" s="87">
        <f>Pontozás6X5!D216</f>
        <v>16.7</v>
      </c>
      <c r="O189" s="87">
        <f>Pontozás6X5!E216</f>
        <v>17.7</v>
      </c>
      <c r="P189" s="87">
        <f>Pontozás6X5!F216</f>
        <v>16.7</v>
      </c>
      <c r="Q189" s="87">
        <f>Pontozás6X5!G216</f>
        <v>16.6</v>
      </c>
      <c r="R189" s="89">
        <f t="shared" si="7"/>
        <v>16.860000000000003</v>
      </c>
      <c r="S189" s="54" t="str">
        <f t="shared" si="8"/>
        <v>Bronz</v>
      </c>
    </row>
    <row r="190" spans="1:19" ht="12.75">
      <c r="A190" s="84">
        <f t="shared" si="6"/>
        <v>116</v>
      </c>
      <c r="B190" s="84">
        <f>Pontozás6X5!A7</f>
        <v>502</v>
      </c>
      <c r="C190" s="85">
        <f>IF($B190&gt;0,VLOOKUP($B190,Nevezés!$A$2:$J$450,2,FALSE),"")</f>
        <v>189</v>
      </c>
      <c r="D190" s="86" t="str">
        <f>IF($B190&gt;0,VLOOKUP($B190,Nevezés!$A$2:$J$450,3,FALSE),"")</f>
        <v>Pap Róbert</v>
      </c>
      <c r="E190" s="86" t="str">
        <f>IF($B190&gt;0,VLOOKUP($B190,Nevezés!$A$2:$J$450,4,FALSE),"")</f>
        <v>M.o.</v>
      </c>
      <c r="F190" s="86" t="str">
        <f>IF($B190&gt;0,VLOOKUP($B190,Nevezés!$A$2:$J$450,5,FALSE),"")</f>
        <v>Mogyorósbánya</v>
      </c>
      <c r="G190" s="86" t="str">
        <f>IF($B190&gt;0,VLOOKUP($B190,Nevezés!$A$2:$J$450,6,FALSE),"")</f>
        <v>Vegyes fehér</v>
      </c>
      <c r="H190" s="86">
        <f>IF($B190&gt;0,VLOOKUP($B190,Nevezés!$A$2:$J$450,7,FALSE),"")</f>
        <v>2012</v>
      </c>
      <c r="I190" s="86" t="str">
        <f>IF($B190&gt;0,VLOOKUP($B190,Nevezés!$A$2:$J$450,8,FALSE),"")</f>
        <v>Szerencs</v>
      </c>
      <c r="J190" s="86" t="str">
        <f>IF($B190&gt;0,VLOOKUP($B190,Nevezés!$A$2:$J$450,9,FALSE),"")</f>
        <v>száraz</v>
      </c>
      <c r="K190" s="86" t="str">
        <f>IF($B190&gt;0,VLOOKUP($B190,Nevezés!$A$2:$J$450,10,FALSE),"")</f>
        <v>fehér</v>
      </c>
      <c r="L190" s="87">
        <f>Pontozás6X5!B7</f>
        <v>3</v>
      </c>
      <c r="M190" s="87">
        <f>Pontozás6X5!C7</f>
        <v>17</v>
      </c>
      <c r="N190" s="87">
        <f>Pontozás6X5!D7</f>
        <v>17</v>
      </c>
      <c r="O190" s="87">
        <f>Pontozás6X5!E7</f>
        <v>17</v>
      </c>
      <c r="P190" s="87">
        <f>Pontozás6X5!F7</f>
        <v>17.5</v>
      </c>
      <c r="Q190" s="87">
        <f>Pontozás6X5!G7</f>
        <v>17</v>
      </c>
      <c r="R190" s="89">
        <f t="shared" si="7"/>
        <v>17.1</v>
      </c>
      <c r="S190" s="54" t="str">
        <f t="shared" si="8"/>
        <v>Bronz</v>
      </c>
    </row>
    <row r="191" spans="1:19" ht="12.75">
      <c r="A191" s="84">
        <f t="shared" si="6"/>
        <v>106</v>
      </c>
      <c r="B191" s="84">
        <f>Pontozás6X5!A42</f>
        <v>406</v>
      </c>
      <c r="C191" s="85">
        <f>IF($B191&gt;0,VLOOKUP($B191,Nevezés!$A$2:$J$450,2,FALSE),"")</f>
        <v>190</v>
      </c>
      <c r="D191" s="86" t="str">
        <f>IF($B191&gt;0,VLOOKUP($B191,Nevezés!$A$2:$J$450,3,FALSE),"")</f>
        <v>Papp János</v>
      </c>
      <c r="E191" s="86" t="str">
        <f>IF($B191&gt;0,VLOOKUP($B191,Nevezés!$A$2:$J$450,4,FALSE),"")</f>
        <v>M.o.</v>
      </c>
      <c r="F191" s="86" t="str">
        <f>IF($B191&gt;0,VLOOKUP($B191,Nevezés!$A$2:$J$450,5,FALSE),"")</f>
        <v>Mogyorósbánya</v>
      </c>
      <c r="G191" s="86" t="str">
        <f>IF($B191&gt;0,VLOOKUP($B191,Nevezés!$A$2:$J$450,6,FALSE),"")</f>
        <v>Vegyes fehér</v>
      </c>
      <c r="H191" s="86">
        <f>IF($B191&gt;0,VLOOKUP($B191,Nevezés!$A$2:$J$450,7,FALSE),"")</f>
        <v>2012</v>
      </c>
      <c r="I191" s="86" t="str">
        <f>IF($B191&gt;0,VLOOKUP($B191,Nevezés!$A$2:$J$450,8,FALSE),"")</f>
        <v>Szerencs</v>
      </c>
      <c r="J191" s="86" t="str">
        <f>IF($B191&gt;0,VLOOKUP($B191,Nevezés!$A$2:$J$450,9,FALSE),"")</f>
        <v>száraz</v>
      </c>
      <c r="K191" s="86" t="str">
        <f>IF($B191&gt;0,VLOOKUP($B191,Nevezés!$A$2:$J$450,10,FALSE),"")</f>
        <v>fehér</v>
      </c>
      <c r="L191" s="87">
        <f>Pontozás6X5!B42</f>
        <v>2</v>
      </c>
      <c r="M191" s="87">
        <f>Pontozás6X5!C42</f>
        <v>17.7</v>
      </c>
      <c r="N191" s="87">
        <f>Pontozás6X5!D42</f>
        <v>17.6</v>
      </c>
      <c r="O191" s="87">
        <f>Pontozás6X5!E42</f>
        <v>17</v>
      </c>
      <c r="P191" s="87">
        <f>Pontozás6X5!F42</f>
        <v>17</v>
      </c>
      <c r="Q191" s="87">
        <f>Pontozás6X5!G42</f>
        <v>17.1</v>
      </c>
      <c r="R191" s="89">
        <f t="shared" si="7"/>
        <v>17.28</v>
      </c>
      <c r="S191" s="54" t="str">
        <f t="shared" si="8"/>
        <v>Bronz</v>
      </c>
    </row>
    <row r="192" spans="1:19" ht="12.75">
      <c r="A192" s="84">
        <f t="shared" si="6"/>
        <v>64</v>
      </c>
      <c r="B192" s="84">
        <f>Pontozás6X5!A71</f>
        <v>522</v>
      </c>
      <c r="C192" s="85">
        <f>IF($B192&gt;0,VLOOKUP($B192,Nevezés!$A$2:$J$450,2,FALSE),"")</f>
        <v>191</v>
      </c>
      <c r="D192" s="86" t="str">
        <f>IF($B192&gt;0,VLOOKUP($B192,Nevezés!$A$2:$J$450,3,FALSE),"")</f>
        <v>Kis Csaba</v>
      </c>
      <c r="E192" s="86" t="str">
        <f>IF($B192&gt;0,VLOOKUP($B192,Nevezés!$A$2:$J$450,4,FALSE),"")</f>
        <v>M.o.</v>
      </c>
      <c r="F192" s="86" t="str">
        <f>IF($B192&gt;0,VLOOKUP($B192,Nevezés!$A$2:$J$450,5,FALSE),"")</f>
        <v>Piliscsaba</v>
      </c>
      <c r="G192" s="86" t="str">
        <f>IF($B192&gt;0,VLOOKUP($B192,Nevezés!$A$2:$J$450,6,FALSE),"")</f>
        <v>Muscat ottonel</v>
      </c>
      <c r="H192" s="86">
        <f>IF($B192&gt;0,VLOOKUP($B192,Nevezés!$A$2:$J$450,7,FALSE),"")</f>
        <v>2012</v>
      </c>
      <c r="I192" s="86" t="str">
        <f>IF($B192&gt;0,VLOOKUP($B192,Nevezés!$A$2:$J$450,8,FALSE),"")</f>
        <v>Neszmély</v>
      </c>
      <c r="J192" s="86" t="str">
        <f>IF($B192&gt;0,VLOOKUP($B192,Nevezés!$A$2:$J$450,9,FALSE),"")</f>
        <v>száraz</v>
      </c>
      <c r="K192" s="86" t="str">
        <f>IF($B192&gt;0,VLOOKUP($B192,Nevezés!$A$2:$J$450,10,FALSE),"")</f>
        <v>fehér</v>
      </c>
      <c r="L192" s="87">
        <f>Pontozás6X5!B71</f>
        <v>3</v>
      </c>
      <c r="M192" s="87">
        <f>Pontozás6X5!C71</f>
        <v>18</v>
      </c>
      <c r="N192" s="87">
        <f>Pontozás6X5!D71</f>
        <v>18.4</v>
      </c>
      <c r="O192" s="87">
        <f>Pontozás6X5!E71</f>
        <v>17.5</v>
      </c>
      <c r="P192" s="87">
        <f>Pontozás6X5!F71</f>
        <v>18</v>
      </c>
      <c r="Q192" s="87">
        <f>Pontozás6X5!G71</f>
        <v>17.5</v>
      </c>
      <c r="R192" s="89">
        <f t="shared" si="7"/>
        <v>17.880000000000003</v>
      </c>
      <c r="S192" s="54" t="str">
        <f t="shared" si="8"/>
        <v>Ezüst</v>
      </c>
    </row>
    <row r="193" spans="1:19" ht="12.75">
      <c r="A193" s="84">
        <f t="shared" si="6"/>
        <v>40</v>
      </c>
      <c r="B193" s="84">
        <f>Pontozás6X5!A115</f>
        <v>325</v>
      </c>
      <c r="C193" s="85">
        <f>IF($B193&gt;0,VLOOKUP($B193,Nevezés!$A$2:$J$450,2,FALSE),"")</f>
        <v>192</v>
      </c>
      <c r="D193" s="86" t="str">
        <f>IF($B193&gt;0,VLOOKUP($B193,Nevezés!$A$2:$J$450,3,FALSE),"")</f>
        <v>Kis Csaba</v>
      </c>
      <c r="E193" s="86" t="str">
        <f>IF($B193&gt;0,VLOOKUP($B193,Nevezés!$A$2:$J$450,4,FALSE),"")</f>
        <v>M.o.</v>
      </c>
      <c r="F193" s="86" t="str">
        <f>IF($B193&gt;0,VLOOKUP($B193,Nevezés!$A$2:$J$450,5,FALSE),"")</f>
        <v>Piliscsaba</v>
      </c>
      <c r="G193" s="86" t="str">
        <f>IF($B193&gt;0,VLOOKUP($B193,Nevezés!$A$2:$J$450,6,FALSE),"")</f>
        <v>Kövérszőlő</v>
      </c>
      <c r="H193" s="86">
        <f>IF($B193&gt;0,VLOOKUP($B193,Nevezés!$A$2:$J$450,7,FALSE),"")</f>
        <v>2012</v>
      </c>
      <c r="I193" s="86" t="str">
        <f>IF($B193&gt;0,VLOOKUP($B193,Nevezés!$A$2:$J$450,8,FALSE),"")</f>
        <v>Tokaj</v>
      </c>
      <c r="J193" s="86" t="str">
        <f>IF($B193&gt;0,VLOOKUP($B193,Nevezés!$A$2:$J$450,9,FALSE),"")</f>
        <v>száraz</v>
      </c>
      <c r="K193" s="86" t="str">
        <f>IF($B193&gt;0,VLOOKUP($B193,Nevezés!$A$2:$J$450,10,FALSE),"")</f>
        <v>fehér</v>
      </c>
      <c r="L193" s="87">
        <f>Pontozás6X5!B115</f>
        <v>1</v>
      </c>
      <c r="M193" s="87">
        <f>Pontozás6X5!C115</f>
        <v>18.4</v>
      </c>
      <c r="N193" s="87">
        <f>Pontozás6X5!D115</f>
        <v>18</v>
      </c>
      <c r="O193" s="87">
        <f>Pontozás6X5!E115</f>
        <v>18</v>
      </c>
      <c r="P193" s="87">
        <f>Pontozás6X5!F115</f>
        <v>18.3</v>
      </c>
      <c r="Q193" s="87">
        <f>Pontozás6X5!G115</f>
        <v>18.51</v>
      </c>
      <c r="R193" s="89">
        <f t="shared" si="7"/>
        <v>18.242</v>
      </c>
      <c r="S193" s="54" t="str">
        <f t="shared" si="8"/>
        <v>Ezüst</v>
      </c>
    </row>
    <row r="194" spans="1:19" ht="12.75">
      <c r="A194" s="84">
        <f aca="true" t="shared" si="9" ref="A194:A234">RANK(R194,$R$2:$R$234,0)</f>
        <v>9</v>
      </c>
      <c r="B194" s="84">
        <f>Pontozás6X5!A92</f>
        <v>413</v>
      </c>
      <c r="C194" s="85">
        <f>IF($B194&gt;0,VLOOKUP($B194,Nevezés!$A$2:$J$450,2,FALSE),"")</f>
        <v>193</v>
      </c>
      <c r="D194" s="86" t="str">
        <f>IF($B194&gt;0,VLOOKUP($B194,Nevezés!$A$2:$J$450,3,FALSE),"")</f>
        <v>Kis Csaba</v>
      </c>
      <c r="E194" s="86" t="str">
        <f>IF($B194&gt;0,VLOOKUP($B194,Nevezés!$A$2:$J$450,4,FALSE),"")</f>
        <v>M.o.</v>
      </c>
      <c r="F194" s="86" t="str">
        <f>IF($B194&gt;0,VLOOKUP($B194,Nevezés!$A$2:$J$450,5,FALSE),"")</f>
        <v>Piliscsaba</v>
      </c>
      <c r="G194" s="86" t="str">
        <f>IF($B194&gt;0,VLOOKUP($B194,Nevezés!$A$2:$J$450,6,FALSE),"")</f>
        <v>Olaszrizling</v>
      </c>
      <c r="H194" s="86">
        <f>IF($B194&gt;0,VLOOKUP($B194,Nevezés!$A$2:$J$450,7,FALSE),"")</f>
        <v>2012</v>
      </c>
      <c r="I194" s="86" t="str">
        <f>IF($B194&gt;0,VLOOKUP($B194,Nevezés!$A$2:$J$450,8,FALSE),"")</f>
        <v>Neszmély</v>
      </c>
      <c r="J194" s="86" t="str">
        <f>IF($B194&gt;0,VLOOKUP($B194,Nevezés!$A$2:$J$450,9,FALSE),"")</f>
        <v>száraz</v>
      </c>
      <c r="K194" s="86" t="str">
        <f>IF($B194&gt;0,VLOOKUP($B194,Nevezés!$A$2:$J$450,10,FALSE),"")</f>
        <v>fehér</v>
      </c>
      <c r="L194" s="87">
        <f>Pontozás6X5!B92</f>
        <v>2</v>
      </c>
      <c r="M194" s="87">
        <f>Pontozás6X5!C92</f>
        <v>19</v>
      </c>
      <c r="N194" s="87">
        <f>Pontozás6X5!D92</f>
        <v>18.6</v>
      </c>
      <c r="O194" s="87">
        <f>Pontozás6X5!E92</f>
        <v>19.3</v>
      </c>
      <c r="P194" s="87">
        <f>Pontozás6X5!F92</f>
        <v>18.9</v>
      </c>
      <c r="Q194" s="87">
        <f>Pontozás6X5!G92</f>
        <v>19</v>
      </c>
      <c r="R194" s="89">
        <f aca="true" t="shared" si="10" ref="R194:R234">AVERAGE(M194:Q194)</f>
        <v>18.96</v>
      </c>
      <c r="S194" s="54" t="str">
        <f aca="true" t="shared" si="11" ref="S194:S234">IF(R194&gt;=19.51,"Nagy arany",IF(R194&gt;=18.51,"Arany",IF(R194&gt;=17.51,"Ezüst",IF(R194&gt;=16.51,"Bronz",IF(R194&gt;=16.01,"Oklevél"," ")))))</f>
        <v>Arany</v>
      </c>
    </row>
    <row r="195" spans="1:19" ht="12.75">
      <c r="A195" s="84">
        <f t="shared" si="9"/>
        <v>11</v>
      </c>
      <c r="B195" s="84">
        <f>Pontozás6X5!A69</f>
        <v>711</v>
      </c>
      <c r="C195" s="85">
        <f>IF($B195&gt;0,VLOOKUP($B195,Nevezés!$A$2:$J$450,2,FALSE),"")</f>
        <v>194</v>
      </c>
      <c r="D195" s="86" t="str">
        <f>IF($B195&gt;0,VLOOKUP($B195,Nevezés!$A$2:$J$450,3,FALSE),"")</f>
        <v>Kis Csaba</v>
      </c>
      <c r="E195" s="86" t="str">
        <f>IF($B195&gt;0,VLOOKUP($B195,Nevezés!$A$2:$J$450,4,FALSE),"")</f>
        <v>M.o.</v>
      </c>
      <c r="F195" s="86" t="str">
        <f>IF($B195&gt;0,VLOOKUP($B195,Nevezés!$A$2:$J$450,5,FALSE),"")</f>
        <v>Piliscsaba</v>
      </c>
      <c r="G195" s="86" t="str">
        <f>IF($B195&gt;0,VLOOKUP($B195,Nevezés!$A$2:$J$450,6,FALSE),"")</f>
        <v>Muscat ottonel Olaszrizling</v>
      </c>
      <c r="H195" s="86">
        <f>IF($B195&gt;0,VLOOKUP($B195,Nevezés!$A$2:$J$450,7,FALSE),"")</f>
        <v>2012</v>
      </c>
      <c r="I195" s="86" t="str">
        <f>IF($B195&gt;0,VLOOKUP($B195,Nevezés!$A$2:$J$450,8,FALSE),"")</f>
        <v>Neszmély</v>
      </c>
      <c r="J195" s="86" t="str">
        <f>IF($B195&gt;0,VLOOKUP($B195,Nevezés!$A$2:$J$450,9,FALSE),"")</f>
        <v>száraz</v>
      </c>
      <c r="K195" s="86" t="str">
        <f>IF($B195&gt;0,VLOOKUP($B195,Nevezés!$A$2:$J$450,10,FALSE),"")</f>
        <v>fehér cuvée</v>
      </c>
      <c r="L195" s="87">
        <f>Pontozás6X5!B69</f>
        <v>5</v>
      </c>
      <c r="M195" s="87">
        <f>Pontozás6X5!C69</f>
        <v>18.7</v>
      </c>
      <c r="N195" s="87">
        <f>Pontozás6X5!D69</f>
        <v>19</v>
      </c>
      <c r="O195" s="87">
        <f>Pontozás6X5!E69</f>
        <v>18.8</v>
      </c>
      <c r="P195" s="87">
        <f>Pontozás6X5!F69</f>
        <v>19</v>
      </c>
      <c r="Q195" s="87">
        <f>Pontozás6X5!G69</f>
        <v>19</v>
      </c>
      <c r="R195" s="89">
        <f t="shared" si="10"/>
        <v>18.9</v>
      </c>
      <c r="S195" s="54" t="str">
        <f t="shared" si="11"/>
        <v>Arany</v>
      </c>
    </row>
    <row r="196" spans="1:19" ht="12.75">
      <c r="A196" s="84">
        <f t="shared" si="9"/>
        <v>104</v>
      </c>
      <c r="B196" s="84">
        <f>Pontozás6X5!A12</f>
        <v>505</v>
      </c>
      <c r="C196" s="85">
        <f>IF($B196&gt;0,VLOOKUP($B196,Nevezés!$A$2:$J$450,2,FALSE),"")</f>
        <v>195</v>
      </c>
      <c r="D196" s="86" t="str">
        <f>IF($B196&gt;0,VLOOKUP($B196,Nevezés!$A$2:$J$450,3,FALSE),"")</f>
        <v>Kis Csaba</v>
      </c>
      <c r="E196" s="86" t="str">
        <f>IF($B196&gt;0,VLOOKUP($B196,Nevezés!$A$2:$J$450,4,FALSE),"")</f>
        <v>M.o.</v>
      </c>
      <c r="F196" s="86" t="str">
        <f>IF($B196&gt;0,VLOOKUP($B196,Nevezés!$A$2:$J$450,5,FALSE),"")</f>
        <v>Piliscsaba</v>
      </c>
      <c r="G196" s="86" t="str">
        <f>IF($B196&gt;0,VLOOKUP($B196,Nevezés!$A$2:$J$450,6,FALSE),"")</f>
        <v>Chardonnay + Olaszrizling</v>
      </c>
      <c r="H196" s="86">
        <f>IF($B196&gt;0,VLOOKUP($B196,Nevezés!$A$2:$J$450,7,FALSE),"")</f>
        <v>2012</v>
      </c>
      <c r="I196" s="86" t="str">
        <f>IF($B196&gt;0,VLOOKUP($B196,Nevezés!$A$2:$J$450,8,FALSE),"")</f>
        <v>Neszmély</v>
      </c>
      <c r="J196" s="86" t="str">
        <f>IF($B196&gt;0,VLOOKUP($B196,Nevezés!$A$2:$J$450,9,FALSE),"")</f>
        <v>száraz</v>
      </c>
      <c r="K196" s="86" t="str">
        <f>IF($B196&gt;0,VLOOKUP($B196,Nevezés!$A$2:$J$450,10,FALSE),"")</f>
        <v>Fehér cuvée</v>
      </c>
      <c r="L196" s="87">
        <f>Pontozás6X5!B12</f>
        <v>3</v>
      </c>
      <c r="M196" s="87">
        <f>Pontozás6X5!C12</f>
        <v>17.5</v>
      </c>
      <c r="N196" s="87">
        <f>Pontozás6X5!D12</f>
        <v>17.5</v>
      </c>
      <c r="O196" s="87">
        <f>Pontozás6X5!E12</f>
        <v>17</v>
      </c>
      <c r="P196" s="87">
        <f>Pontozás6X5!F12</f>
        <v>17.5</v>
      </c>
      <c r="Q196" s="87">
        <f>Pontozás6X5!G12</f>
        <v>17</v>
      </c>
      <c r="R196" s="89">
        <f t="shared" si="10"/>
        <v>17.3</v>
      </c>
      <c r="S196" s="54" t="str">
        <f t="shared" si="11"/>
        <v>Bronz</v>
      </c>
    </row>
    <row r="197" spans="1:19" ht="12.75">
      <c r="A197" s="84">
        <f t="shared" si="9"/>
        <v>52</v>
      </c>
      <c r="B197" s="84">
        <f>Pontozás6X5!A195</f>
        <v>430</v>
      </c>
      <c r="C197" s="85">
        <f>IF($B197&gt;0,VLOOKUP($B197,Nevezés!$A$2:$J$450,2,FALSE),"")</f>
        <v>196</v>
      </c>
      <c r="D197" s="86" t="str">
        <f>IF($B197&gt;0,VLOOKUP($B197,Nevezés!$A$2:$J$450,3,FALSE),"")</f>
        <v>Kis Csaba</v>
      </c>
      <c r="E197" s="86" t="str">
        <f>IF($B197&gt;0,VLOOKUP($B197,Nevezés!$A$2:$J$450,4,FALSE),"")</f>
        <v>M.o.</v>
      </c>
      <c r="F197" s="86" t="str">
        <f>IF($B197&gt;0,VLOOKUP($B197,Nevezés!$A$2:$J$450,5,FALSE),"")</f>
        <v>Piliscsaba</v>
      </c>
      <c r="G197" s="86" t="str">
        <f>IF($B197&gt;0,VLOOKUP($B197,Nevezés!$A$2:$J$450,6,FALSE),"")</f>
        <v>Kékfrankos</v>
      </c>
      <c r="H197" s="86">
        <f>IF($B197&gt;0,VLOOKUP($B197,Nevezés!$A$2:$J$450,7,FALSE),"")</f>
        <v>2012</v>
      </c>
      <c r="I197" s="86" t="str">
        <f>IF($B197&gt;0,VLOOKUP($B197,Nevezés!$A$2:$J$450,8,FALSE),"")</f>
        <v>Noszvaj</v>
      </c>
      <c r="J197" s="86" t="str">
        <f>IF($B197&gt;0,VLOOKUP($B197,Nevezés!$A$2:$J$450,9,FALSE),"")</f>
        <v>száraz</v>
      </c>
      <c r="K197" s="86" t="str">
        <f>IF($B197&gt;0,VLOOKUP($B197,Nevezés!$A$2:$J$450,10,FALSE),"")</f>
        <v>rose</v>
      </c>
      <c r="L197" s="87">
        <f>Pontozás6X5!B195</f>
        <v>2</v>
      </c>
      <c r="M197" s="87">
        <f>Pontozás6X5!C195</f>
        <v>18.3</v>
      </c>
      <c r="N197" s="87">
        <f>Pontozás6X5!D195</f>
        <v>18</v>
      </c>
      <c r="O197" s="87">
        <f>Pontozás6X5!E195</f>
        <v>18.1</v>
      </c>
      <c r="P197" s="87">
        <f>Pontozás6X5!F195</f>
        <v>18.3</v>
      </c>
      <c r="Q197" s="87">
        <f>Pontozás6X5!G195</f>
        <v>17.5</v>
      </c>
      <c r="R197" s="89">
        <f t="shared" si="10"/>
        <v>18.04</v>
      </c>
      <c r="S197" s="54" t="str">
        <f t="shared" si="11"/>
        <v>Ezüst</v>
      </c>
    </row>
    <row r="198" spans="1:19" ht="12.75">
      <c r="A198" s="84">
        <f t="shared" si="9"/>
        <v>207</v>
      </c>
      <c r="B198" s="84">
        <f>Pontozás6X5!A221</f>
        <v>345</v>
      </c>
      <c r="C198" s="85">
        <f>IF($B198&gt;0,VLOOKUP($B198,Nevezés!$A$2:$J$450,2,FALSE),"")</f>
        <v>197</v>
      </c>
      <c r="D198" s="86" t="str">
        <f>IF($B198&gt;0,VLOOKUP($B198,Nevezés!$A$2:$J$450,3,FALSE),"")</f>
        <v>Kis Csaba</v>
      </c>
      <c r="E198" s="86" t="str">
        <f>IF($B198&gt;0,VLOOKUP($B198,Nevezés!$A$2:$J$450,4,FALSE),"")</f>
        <v>M.o.</v>
      </c>
      <c r="F198" s="86" t="str">
        <f>IF($B198&gt;0,VLOOKUP($B198,Nevezés!$A$2:$J$450,5,FALSE),"")</f>
        <v>Piliscsaba</v>
      </c>
      <c r="G198" s="86" t="str">
        <f>IF($B198&gt;0,VLOOKUP($B198,Nevezés!$A$2:$J$450,6,FALSE),"")</f>
        <v>Cabernet sauvignon</v>
      </c>
      <c r="H198" s="86">
        <f>IF($B198&gt;0,VLOOKUP($B198,Nevezés!$A$2:$J$450,7,FALSE),"")</f>
        <v>2011</v>
      </c>
      <c r="I198" s="86" t="str">
        <f>IF($B198&gt;0,VLOOKUP($B198,Nevezés!$A$2:$J$450,8,FALSE),"")</f>
        <v>Markaz</v>
      </c>
      <c r="J198" s="86" t="str">
        <f>IF($B198&gt;0,VLOOKUP($B198,Nevezés!$A$2:$J$450,9,FALSE),"")</f>
        <v>száraz</v>
      </c>
      <c r="K198" s="86" t="str">
        <f>IF($B198&gt;0,VLOOKUP($B198,Nevezés!$A$2:$J$450,10,FALSE),"")</f>
        <v>vörös</v>
      </c>
      <c r="L198" s="87">
        <f>Pontozás6X5!B221</f>
        <v>1</v>
      </c>
      <c r="M198" s="87">
        <f>Pontozás6X5!C221</f>
        <v>15</v>
      </c>
      <c r="N198" s="87">
        <f>Pontozás6X5!D221</f>
        <v>16.1</v>
      </c>
      <c r="O198" s="87">
        <f>Pontozás6X5!E221</f>
        <v>16</v>
      </c>
      <c r="P198" s="87">
        <f>Pontozás6X5!F221</f>
        <v>15</v>
      </c>
      <c r="Q198" s="87">
        <f>Pontozás6X5!G221</f>
        <v>15</v>
      </c>
      <c r="R198" s="89">
        <f t="shared" si="10"/>
        <v>15.419999999999998</v>
      </c>
      <c r="S198" s="54" t="str">
        <f t="shared" si="11"/>
        <v> </v>
      </c>
    </row>
    <row r="199" spans="1:19" ht="12.75">
      <c r="A199" s="84">
        <f t="shared" si="9"/>
        <v>145</v>
      </c>
      <c r="B199" s="84">
        <f>Pontozás6X5!A222</f>
        <v>744</v>
      </c>
      <c r="C199" s="85">
        <f>IF($B199&gt;0,VLOOKUP($B199,Nevezés!$A$2:$J$450,2,FALSE),"")</f>
        <v>198</v>
      </c>
      <c r="D199" s="86" t="str">
        <f>IF($B199&gt;0,VLOOKUP($B199,Nevezés!$A$2:$J$450,3,FALSE),"")</f>
        <v>Kis Csaba</v>
      </c>
      <c r="E199" s="86" t="str">
        <f>IF($B199&gt;0,VLOOKUP($B199,Nevezés!$A$2:$J$450,4,FALSE),"")</f>
        <v>M.o.</v>
      </c>
      <c r="F199" s="86" t="str">
        <f>IF($B199&gt;0,VLOOKUP($B199,Nevezés!$A$2:$J$450,5,FALSE),"")</f>
        <v>Piliscsaba</v>
      </c>
      <c r="G199" s="86" t="str">
        <f>IF($B199&gt;0,VLOOKUP($B199,Nevezés!$A$2:$J$450,6,FALSE),"")</f>
        <v>Cabernet sauvignon</v>
      </c>
      <c r="H199" s="86">
        <f>IF($B199&gt;0,VLOOKUP($B199,Nevezés!$A$2:$J$450,7,FALSE),"")</f>
        <v>2012</v>
      </c>
      <c r="I199" s="86" t="str">
        <f>IF($B199&gt;0,VLOOKUP($B199,Nevezés!$A$2:$J$450,8,FALSE),"")</f>
        <v>Gyöngyösoroszi</v>
      </c>
      <c r="J199" s="86" t="str">
        <f>IF($B199&gt;0,VLOOKUP($B199,Nevezés!$A$2:$J$450,9,FALSE),"")</f>
        <v>száraz</v>
      </c>
      <c r="K199" s="86" t="str">
        <f>IF($B199&gt;0,VLOOKUP($B199,Nevezés!$A$2:$J$450,10,FALSE),"")</f>
        <v>vörös</v>
      </c>
      <c r="L199" s="87">
        <f>Pontozás6X5!B222</f>
        <v>5</v>
      </c>
      <c r="M199" s="87">
        <f>Pontozás6X5!C222</f>
        <v>16</v>
      </c>
      <c r="N199" s="87">
        <f>Pontozás6X5!D222</f>
        <v>17.3</v>
      </c>
      <c r="O199" s="87">
        <f>Pontozás6X5!E222</f>
        <v>17</v>
      </c>
      <c r="P199" s="87">
        <f>Pontozás6X5!F222</f>
        <v>16.4</v>
      </c>
      <c r="Q199" s="87">
        <f>Pontozás6X5!G222</f>
        <v>17</v>
      </c>
      <c r="R199" s="89">
        <f t="shared" si="10"/>
        <v>16.74</v>
      </c>
      <c r="S199" s="54" t="str">
        <f t="shared" si="11"/>
        <v>Bronz</v>
      </c>
    </row>
    <row r="200" spans="1:19" ht="12.75">
      <c r="A200" s="84">
        <f t="shared" si="9"/>
        <v>106</v>
      </c>
      <c r="B200" s="84">
        <f>Pontozás6X5!A215</f>
        <v>645</v>
      </c>
      <c r="C200" s="85">
        <f>IF($B200&gt;0,VLOOKUP($B200,Nevezés!$A$2:$J$450,2,FALSE),"")</f>
        <v>199</v>
      </c>
      <c r="D200" s="86" t="str">
        <f>IF($B200&gt;0,VLOOKUP($B200,Nevezés!$A$2:$J$450,3,FALSE),"")</f>
        <v>Huszár Károly</v>
      </c>
      <c r="E200" s="86" t="str">
        <f>IF($B200&gt;0,VLOOKUP($B200,Nevezés!$A$2:$J$450,4,FALSE),"")</f>
        <v>M.o.</v>
      </c>
      <c r="F200" s="86" t="str">
        <f>IF($B200&gt;0,VLOOKUP($B200,Nevezés!$A$2:$J$450,5,FALSE),"")</f>
        <v>Piliscsaba</v>
      </c>
      <c r="G200" s="86" t="str">
        <f>IF($B200&gt;0,VLOOKUP($B200,Nevezés!$A$2:$J$450,6,FALSE),"")</f>
        <v>Kékfrankos</v>
      </c>
      <c r="H200" s="86">
        <f>IF($B200&gt;0,VLOOKUP($B200,Nevezés!$A$2:$J$450,7,FALSE),"")</f>
        <v>2010</v>
      </c>
      <c r="I200" s="86" t="str">
        <f>IF($B200&gt;0,VLOOKUP($B200,Nevezés!$A$2:$J$450,8,FALSE),"")</f>
        <v>Noszvaj</v>
      </c>
      <c r="J200" s="86" t="str">
        <f>IF($B200&gt;0,VLOOKUP($B200,Nevezés!$A$2:$J$450,9,FALSE),"")</f>
        <v>száraz</v>
      </c>
      <c r="K200" s="86" t="str">
        <f>IF($B200&gt;0,VLOOKUP($B200,Nevezés!$A$2:$J$450,10,FALSE),"")</f>
        <v>vörös</v>
      </c>
      <c r="L200" s="87">
        <f>Pontozás6X5!B215</f>
        <v>4</v>
      </c>
      <c r="M200" s="87">
        <f>Pontozás6X5!C215</f>
        <v>17</v>
      </c>
      <c r="N200" s="87">
        <f>Pontozás6X5!D215</f>
        <v>17.2</v>
      </c>
      <c r="O200" s="87">
        <f>Pontozás6X5!E215</f>
        <v>17.2</v>
      </c>
      <c r="P200" s="87">
        <f>Pontozás6X5!F215</f>
        <v>17</v>
      </c>
      <c r="Q200" s="87">
        <f>Pontozás6X5!G215</f>
        <v>18</v>
      </c>
      <c r="R200" s="89">
        <f t="shared" si="10"/>
        <v>17.28</v>
      </c>
      <c r="S200" s="54" t="str">
        <f t="shared" si="11"/>
        <v>Bronz</v>
      </c>
    </row>
    <row r="201" spans="1:19" ht="12.75">
      <c r="A201" s="84">
        <f t="shared" si="9"/>
        <v>86</v>
      </c>
      <c r="B201" s="84">
        <f>Pontozás6X5!A74</f>
        <v>523</v>
      </c>
      <c r="C201" s="85">
        <f>IF($B201&gt;0,VLOOKUP($B201,Nevezés!$A$2:$J$450,2,FALSE),"")</f>
        <v>200</v>
      </c>
      <c r="D201" s="86" t="str">
        <f>IF($B201&gt;0,VLOOKUP($B201,Nevezés!$A$2:$J$450,3,FALSE),"")</f>
        <v>Huszár Károly</v>
      </c>
      <c r="E201" s="86" t="str">
        <f>IF($B201&gt;0,VLOOKUP($B201,Nevezés!$A$2:$J$450,4,FALSE),"")</f>
        <v>M.o.</v>
      </c>
      <c r="F201" s="86" t="str">
        <f>IF($B201&gt;0,VLOOKUP($B201,Nevezés!$A$2:$J$450,5,FALSE),"")</f>
        <v>Piliscsaba</v>
      </c>
      <c r="G201" s="86" t="str">
        <f>IF($B201&gt;0,VLOOKUP($B201,Nevezés!$A$2:$J$450,6,FALSE),"")</f>
        <v>Muskotály</v>
      </c>
      <c r="H201" s="86">
        <f>IF($B201&gt;0,VLOOKUP($B201,Nevezés!$A$2:$J$450,7,FALSE),"")</f>
        <v>2012</v>
      </c>
      <c r="I201" s="86" t="str">
        <f>IF($B201&gt;0,VLOOKUP($B201,Nevezés!$A$2:$J$450,8,FALSE),"")</f>
        <v>Neszmély</v>
      </c>
      <c r="J201" s="86" t="str">
        <f>IF($B201&gt;0,VLOOKUP($B201,Nevezés!$A$2:$J$450,9,FALSE),"")</f>
        <v>száraz</v>
      </c>
      <c r="K201" s="86" t="str">
        <f>IF($B201&gt;0,VLOOKUP($B201,Nevezés!$A$2:$J$450,10,FALSE),"")</f>
        <v>fehér</v>
      </c>
      <c r="L201" s="87">
        <f>Pontozás6X5!B74</f>
        <v>3</v>
      </c>
      <c r="M201" s="87">
        <f>Pontozás6X5!C74</f>
        <v>17.5</v>
      </c>
      <c r="N201" s="87">
        <f>Pontozás6X5!D74</f>
        <v>17.3</v>
      </c>
      <c r="O201" s="87">
        <f>Pontozás6X5!E74</f>
        <v>17.6</v>
      </c>
      <c r="P201" s="87">
        <f>Pontozás6X5!F74</f>
        <v>17.5</v>
      </c>
      <c r="Q201" s="87">
        <f>Pontozás6X5!G74</f>
        <v>18</v>
      </c>
      <c r="R201" s="89">
        <f t="shared" si="10"/>
        <v>17.580000000000002</v>
      </c>
      <c r="S201" s="54" t="str">
        <f t="shared" si="11"/>
        <v>Ezüst</v>
      </c>
    </row>
    <row r="202" spans="1:19" ht="12.75">
      <c r="A202" s="84">
        <f t="shared" si="9"/>
        <v>35</v>
      </c>
      <c r="B202" s="84">
        <f>Pontozás6X5!A119</f>
        <v>722</v>
      </c>
      <c r="C202" s="85">
        <f>IF($B202&gt;0,VLOOKUP($B202,Nevezés!$A$2:$J$450,2,FALSE),"")</f>
        <v>201</v>
      </c>
      <c r="D202" s="86" t="str">
        <f>IF($B202&gt;0,VLOOKUP($B202,Nevezés!$A$2:$J$450,3,FALSE),"")</f>
        <v>Huszár Károly</v>
      </c>
      <c r="E202" s="86" t="str">
        <f>IF($B202&gt;0,VLOOKUP($B202,Nevezés!$A$2:$J$450,4,FALSE),"")</f>
        <v>M.o.</v>
      </c>
      <c r="F202" s="86" t="str">
        <f>IF($B202&gt;0,VLOOKUP($B202,Nevezés!$A$2:$J$450,5,FALSE),"")</f>
        <v>Piliscsaba</v>
      </c>
      <c r="G202" s="86" t="str">
        <f>IF($B202&gt;0,VLOOKUP($B202,Nevezés!$A$2:$J$450,6,FALSE),"")</f>
        <v>Chardonnay</v>
      </c>
      <c r="H202" s="86">
        <f>IF($B202&gt;0,VLOOKUP($B202,Nevezés!$A$2:$J$450,7,FALSE),"")</f>
        <v>2012</v>
      </c>
      <c r="I202" s="86" t="str">
        <f>IF($B202&gt;0,VLOOKUP($B202,Nevezés!$A$2:$J$450,8,FALSE),"")</f>
        <v>Markaz</v>
      </c>
      <c r="J202" s="86" t="str">
        <f>IF($B202&gt;0,VLOOKUP($B202,Nevezés!$A$2:$J$450,9,FALSE),"")</f>
        <v>száraz</v>
      </c>
      <c r="K202" s="86" t="str">
        <f>IF($B202&gt;0,VLOOKUP($B202,Nevezés!$A$2:$J$450,10,FALSE),"")</f>
        <v>fehér</v>
      </c>
      <c r="L202" s="87">
        <f>Pontozás6X5!B119</f>
        <v>5</v>
      </c>
      <c r="M202" s="87">
        <f>Pontozás6X5!C119</f>
        <v>18.5</v>
      </c>
      <c r="N202" s="87">
        <f>Pontozás6X5!D119</f>
        <v>18.5</v>
      </c>
      <c r="O202" s="87">
        <f>Pontozás6X5!E119</f>
        <v>18</v>
      </c>
      <c r="P202" s="87">
        <f>Pontozás6X5!F119</f>
        <v>18.5</v>
      </c>
      <c r="Q202" s="87">
        <f>Pontozás6X5!G119</f>
        <v>18</v>
      </c>
      <c r="R202" s="89">
        <f t="shared" si="10"/>
        <v>18.3</v>
      </c>
      <c r="S202" s="54" t="str">
        <f t="shared" si="11"/>
        <v>Ezüst</v>
      </c>
    </row>
    <row r="203" spans="1:19" ht="12.75">
      <c r="A203" s="84">
        <f t="shared" si="9"/>
        <v>42</v>
      </c>
      <c r="B203" s="84">
        <f>Pontozás6X5!A184</f>
        <v>427</v>
      </c>
      <c r="C203" s="85">
        <f>IF($B203&gt;0,VLOOKUP($B203,Nevezés!$A$2:$J$450,2,FALSE),"")</f>
        <v>202</v>
      </c>
      <c r="D203" s="86" t="str">
        <f>IF($B203&gt;0,VLOOKUP($B203,Nevezés!$A$2:$J$450,3,FALSE),"")</f>
        <v>Huszár Károly</v>
      </c>
      <c r="E203" s="86" t="str">
        <f>IF($B203&gt;0,VLOOKUP($B203,Nevezés!$A$2:$J$450,4,FALSE),"")</f>
        <v>M.o.</v>
      </c>
      <c r="F203" s="86" t="str">
        <f>IF($B203&gt;0,VLOOKUP($B203,Nevezés!$A$2:$J$450,5,FALSE),"")</f>
        <v>Piliscsaba</v>
      </c>
      <c r="G203" s="86" t="str">
        <f>IF($B203&gt;0,VLOOKUP($B203,Nevezés!$A$2:$J$450,6,FALSE),"")</f>
        <v>Kékfrankos</v>
      </c>
      <c r="H203" s="86">
        <f>IF($B203&gt;0,VLOOKUP($B203,Nevezés!$A$2:$J$450,7,FALSE),"")</f>
        <v>2012</v>
      </c>
      <c r="I203" s="86" t="str">
        <f>IF($B203&gt;0,VLOOKUP($B203,Nevezés!$A$2:$J$450,8,FALSE),"")</f>
        <v>Noszvaj</v>
      </c>
      <c r="J203" s="86" t="str">
        <f>IF($B203&gt;0,VLOOKUP($B203,Nevezés!$A$2:$J$450,9,FALSE),"")</f>
        <v>száraz</v>
      </c>
      <c r="K203" s="86" t="str">
        <f>IF($B203&gt;0,VLOOKUP($B203,Nevezés!$A$2:$J$450,10,FALSE),"")</f>
        <v>rose</v>
      </c>
      <c r="L203" s="87">
        <f>Pontozás6X5!B184</f>
        <v>2</v>
      </c>
      <c r="M203" s="87">
        <f>Pontozás6X5!C184</f>
        <v>17.5</v>
      </c>
      <c r="N203" s="87">
        <f>Pontozás6X5!D184</f>
        <v>18.4</v>
      </c>
      <c r="O203" s="87">
        <f>Pontozás6X5!E184</f>
        <v>18.4</v>
      </c>
      <c r="P203" s="87">
        <f>Pontozás6X5!F184</f>
        <v>18.5</v>
      </c>
      <c r="Q203" s="87">
        <f>Pontozás6X5!G184</f>
        <v>18.4</v>
      </c>
      <c r="R203" s="89">
        <f t="shared" si="10"/>
        <v>18.24</v>
      </c>
      <c r="S203" s="54" t="str">
        <f t="shared" si="11"/>
        <v>Ezüst</v>
      </c>
    </row>
    <row r="204" spans="1:19" ht="12.75">
      <c r="A204" s="84">
        <f t="shared" si="9"/>
        <v>72</v>
      </c>
      <c r="B204" s="84">
        <f>Pontozás6X5!A85</f>
        <v>619</v>
      </c>
      <c r="C204" s="85">
        <f>IF($B204&gt;0,VLOOKUP($B204,Nevezés!$A$2:$J$450,2,FALSE),"")</f>
        <v>203</v>
      </c>
      <c r="D204" s="86" t="str">
        <f>IF($B204&gt;0,VLOOKUP($B204,Nevezés!$A$2:$J$450,3,FALSE),"")</f>
        <v>Bartha Miklós</v>
      </c>
      <c r="E204" s="86" t="str">
        <f>IF($B204&gt;0,VLOOKUP($B204,Nevezés!$A$2:$J$450,4,FALSE),"")</f>
        <v>M.o.</v>
      </c>
      <c r="F204" s="86" t="str">
        <f>IF($B204&gt;0,VLOOKUP($B204,Nevezés!$A$2:$J$450,5,FALSE),"")</f>
        <v>Piliscsaba</v>
      </c>
      <c r="G204" s="86" t="str">
        <f>IF($B204&gt;0,VLOOKUP($B204,Nevezés!$A$2:$J$450,6,FALSE),"")</f>
        <v>Chardonnay</v>
      </c>
      <c r="H204" s="86">
        <f>IF($B204&gt;0,VLOOKUP($B204,Nevezés!$A$2:$J$450,7,FALSE),"")</f>
        <v>2012</v>
      </c>
      <c r="I204" s="86" t="str">
        <f>IF($B204&gt;0,VLOOKUP($B204,Nevezés!$A$2:$J$450,8,FALSE),"")</f>
        <v>Neszmély</v>
      </c>
      <c r="J204" s="86" t="str">
        <f>IF($B204&gt;0,VLOOKUP($B204,Nevezés!$A$2:$J$450,9,FALSE),"")</f>
        <v>száraz</v>
      </c>
      <c r="K204" s="86" t="str">
        <f>IF($B204&gt;0,VLOOKUP($B204,Nevezés!$A$2:$J$450,10,FALSE),"")</f>
        <v>fehér</v>
      </c>
      <c r="L204" s="87">
        <f>Pontozás6X5!B85</f>
        <v>4</v>
      </c>
      <c r="M204" s="87">
        <f>Pontozás6X5!C85</f>
        <v>17.6</v>
      </c>
      <c r="N204" s="87">
        <f>Pontozás6X5!D85</f>
        <v>18.5</v>
      </c>
      <c r="O204" s="87">
        <f>Pontozás6X5!E85</f>
        <v>17.7</v>
      </c>
      <c r="P204" s="87">
        <f>Pontozás6X5!F85</f>
        <v>17.5</v>
      </c>
      <c r="Q204" s="87">
        <f>Pontozás6X5!G85</f>
        <v>17.5</v>
      </c>
      <c r="R204" s="89">
        <f t="shared" si="10"/>
        <v>17.759999999999998</v>
      </c>
      <c r="S204" s="54" t="str">
        <f t="shared" si="11"/>
        <v>Ezüst</v>
      </c>
    </row>
    <row r="205" spans="1:19" ht="12.75">
      <c r="A205" s="84">
        <f t="shared" si="9"/>
        <v>143</v>
      </c>
      <c r="B205" s="84">
        <f>Pontozás6X5!A94</f>
        <v>320</v>
      </c>
      <c r="C205" s="85">
        <f>IF($B205&gt;0,VLOOKUP($B205,Nevezés!$A$2:$J$450,2,FALSE),"")</f>
        <v>204</v>
      </c>
      <c r="D205" s="86" t="str">
        <f>IF($B205&gt;0,VLOOKUP($B205,Nevezés!$A$2:$J$450,3,FALSE),"")</f>
        <v>Bartha Miklós</v>
      </c>
      <c r="E205" s="86" t="str">
        <f>IF($B205&gt;0,VLOOKUP($B205,Nevezés!$A$2:$J$450,4,FALSE),"")</f>
        <v>M.o.</v>
      </c>
      <c r="F205" s="86" t="str">
        <f>IF($B205&gt;0,VLOOKUP($B205,Nevezés!$A$2:$J$450,5,FALSE),"")</f>
        <v>Piliscsaba</v>
      </c>
      <c r="G205" s="86" t="str">
        <f>IF($B205&gt;0,VLOOKUP($B205,Nevezés!$A$2:$J$450,6,FALSE),"")</f>
        <v>Sauvignon blanc</v>
      </c>
      <c r="H205" s="86">
        <f>IF($B205&gt;0,VLOOKUP($B205,Nevezés!$A$2:$J$450,7,FALSE),"")</f>
        <v>2012</v>
      </c>
      <c r="I205" s="86" t="str">
        <f>IF($B205&gt;0,VLOOKUP($B205,Nevezés!$A$2:$J$450,8,FALSE),"")</f>
        <v>Neszmély</v>
      </c>
      <c r="J205" s="86" t="str">
        <f>IF($B205&gt;0,VLOOKUP($B205,Nevezés!$A$2:$J$450,9,FALSE),"")</f>
        <v>száraz</v>
      </c>
      <c r="K205" s="86" t="str">
        <f>IF($B205&gt;0,VLOOKUP($B205,Nevezés!$A$2:$J$450,10,FALSE),"")</f>
        <v>fehér</v>
      </c>
      <c r="L205" s="87">
        <f>Pontozás6X5!B94</f>
        <v>1</v>
      </c>
      <c r="M205" s="87">
        <f>Pontozás6X5!C94</f>
        <v>17</v>
      </c>
      <c r="N205" s="87">
        <f>Pontozás6X5!D94</f>
        <v>16.5</v>
      </c>
      <c r="O205" s="87">
        <f>Pontozás6X5!E94</f>
        <v>16.9</v>
      </c>
      <c r="P205" s="87">
        <f>Pontozás6X5!F94</f>
        <v>16.7</v>
      </c>
      <c r="Q205" s="87">
        <f>Pontozás6X5!G94</f>
        <v>16.8</v>
      </c>
      <c r="R205" s="89">
        <f t="shared" si="10"/>
        <v>16.779999999999998</v>
      </c>
      <c r="S205" s="54" t="str">
        <f t="shared" si="11"/>
        <v>Bronz</v>
      </c>
    </row>
    <row r="206" spans="1:19" ht="12.75">
      <c r="A206" s="84">
        <f t="shared" si="9"/>
        <v>198</v>
      </c>
      <c r="B206" s="84">
        <f>Pontozás6X5!A158</f>
        <v>540</v>
      </c>
      <c r="C206" s="85">
        <f>IF($B206&gt;0,VLOOKUP($B206,Nevezés!$A$2:$J$450,2,FALSE),"")</f>
        <v>205</v>
      </c>
      <c r="D206" s="86" t="str">
        <f>IF($B206&gt;0,VLOOKUP($B206,Nevezés!$A$2:$J$450,3,FALSE),"")</f>
        <v>Áy Albert</v>
      </c>
      <c r="E206" s="86" t="str">
        <f>IF($B206&gt;0,VLOOKUP($B206,Nevezés!$A$2:$J$450,4,FALSE),"")</f>
        <v>M.o.</v>
      </c>
      <c r="F206" s="86" t="str">
        <f>IF($B206&gt;0,VLOOKUP($B206,Nevezés!$A$2:$J$450,5,FALSE),"")</f>
        <v>Piliscsaba</v>
      </c>
      <c r="G206" s="86" t="str">
        <f>IF($B206&gt;0,VLOOKUP($B206,Nevezés!$A$2:$J$450,6,FALSE),"")</f>
        <v>Cabernet sauvignon</v>
      </c>
      <c r="H206" s="86">
        <f>IF($B206&gt;0,VLOOKUP($B206,Nevezés!$A$2:$J$450,7,FALSE),"")</f>
        <v>2011</v>
      </c>
      <c r="I206" s="86" t="str">
        <f>IF($B206&gt;0,VLOOKUP($B206,Nevezés!$A$2:$J$450,8,FALSE),"")</f>
        <v>Nagyréde</v>
      </c>
      <c r="J206" s="86" t="str">
        <f>IF($B206&gt;0,VLOOKUP($B206,Nevezés!$A$2:$J$450,9,FALSE),"")</f>
        <v>száraz</v>
      </c>
      <c r="K206" s="86" t="str">
        <f>IF($B206&gt;0,VLOOKUP($B206,Nevezés!$A$2:$J$450,10,FALSE),"")</f>
        <v>vörös</v>
      </c>
      <c r="L206" s="87">
        <f>Pontozás6X5!B158</f>
        <v>3</v>
      </c>
      <c r="M206" s="87">
        <f>Pontozás6X5!C158</f>
        <v>15</v>
      </c>
      <c r="N206" s="87">
        <f>Pontozás6X5!D158</f>
        <v>16</v>
      </c>
      <c r="O206" s="87">
        <f>Pontozás6X5!E158</f>
        <v>15</v>
      </c>
      <c r="P206" s="87">
        <f>Pontozás6X5!F158</f>
        <v>16</v>
      </c>
      <c r="Q206" s="87">
        <f>Pontozás6X5!G158</f>
        <v>16</v>
      </c>
      <c r="R206" s="89">
        <f t="shared" si="10"/>
        <v>15.6</v>
      </c>
      <c r="S206" s="54" t="str">
        <f t="shared" si="11"/>
        <v> </v>
      </c>
    </row>
    <row r="207" spans="1:19" ht="12.75">
      <c r="A207" s="84">
        <f t="shared" si="9"/>
        <v>115</v>
      </c>
      <c r="B207" s="84">
        <f>Pontozás6X5!A124</f>
        <v>726</v>
      </c>
      <c r="C207" s="85">
        <f>IF($B207&gt;0,VLOOKUP($B207,Nevezés!$A$2:$J$450,2,FALSE),"")</f>
        <v>206</v>
      </c>
      <c r="D207" s="86" t="str">
        <f>IF($B207&gt;0,VLOOKUP($B207,Nevezés!$A$2:$J$450,3,FALSE),"")</f>
        <v>Gáll József</v>
      </c>
      <c r="E207" s="86" t="str">
        <f>IF($B207&gt;0,VLOOKUP($B207,Nevezés!$A$2:$J$450,4,FALSE),"")</f>
        <v>M.o.</v>
      </c>
      <c r="F207" s="86" t="str">
        <f>IF($B207&gt;0,VLOOKUP($B207,Nevezés!$A$2:$J$450,5,FALSE),"")</f>
        <v>Piliscsaba</v>
      </c>
      <c r="G207" s="86" t="str">
        <f>IF($B207&gt;0,VLOOKUP($B207,Nevezés!$A$2:$J$450,6,FALSE),"")</f>
        <v>Irsai Olivér</v>
      </c>
      <c r="H207" s="86">
        <f>IF($B207&gt;0,VLOOKUP($B207,Nevezés!$A$2:$J$450,7,FALSE),"")</f>
        <v>2012</v>
      </c>
      <c r="I207" s="86" t="str">
        <f>IF($B207&gt;0,VLOOKUP($B207,Nevezés!$A$2:$J$450,8,FALSE),"")</f>
        <v>Bicske</v>
      </c>
      <c r="J207" s="86" t="str">
        <f>IF($B207&gt;0,VLOOKUP($B207,Nevezés!$A$2:$J$450,9,FALSE),"")</f>
        <v>száraz</v>
      </c>
      <c r="K207" s="86" t="str">
        <f>IF($B207&gt;0,VLOOKUP($B207,Nevezés!$A$2:$J$450,10,FALSE),"")</f>
        <v>fehér</v>
      </c>
      <c r="L207" s="87">
        <f>Pontozás6X5!B124</f>
        <v>5</v>
      </c>
      <c r="M207" s="87">
        <f>Pontozás6X5!C124</f>
        <v>17</v>
      </c>
      <c r="N207" s="87">
        <f>Pontozás6X5!D124</f>
        <v>16.7</v>
      </c>
      <c r="O207" s="87">
        <f>Pontozás6X5!E124</f>
        <v>16.5</v>
      </c>
      <c r="P207" s="87">
        <f>Pontozás6X5!F124</f>
        <v>18</v>
      </c>
      <c r="Q207" s="87">
        <f>Pontozás6X5!G124</f>
        <v>17.5</v>
      </c>
      <c r="R207" s="89">
        <f t="shared" si="10"/>
        <v>17.14</v>
      </c>
      <c r="S207" s="54" t="str">
        <f t="shared" si="11"/>
        <v>Bronz</v>
      </c>
    </row>
    <row r="208" spans="1:19" ht="12.75">
      <c r="A208" s="84">
        <f t="shared" si="9"/>
        <v>186</v>
      </c>
      <c r="B208" s="84">
        <f>Pontozás6X5!A164</f>
        <v>634</v>
      </c>
      <c r="C208" s="85">
        <f>IF($B208&gt;0,VLOOKUP($B208,Nevezés!$A$2:$J$450,2,FALSE),"")</f>
        <v>207</v>
      </c>
      <c r="D208" s="86" t="str">
        <f>IF($B208&gt;0,VLOOKUP($B208,Nevezés!$A$2:$J$450,3,FALSE),"")</f>
        <v>Gáll József</v>
      </c>
      <c r="E208" s="86" t="str">
        <f>IF($B208&gt;0,VLOOKUP($B208,Nevezés!$A$2:$J$450,4,FALSE),"")</f>
        <v>M.o.</v>
      </c>
      <c r="F208" s="86" t="str">
        <f>IF($B208&gt;0,VLOOKUP($B208,Nevezés!$A$2:$J$450,5,FALSE),"")</f>
        <v>Piliscsaba</v>
      </c>
      <c r="G208" s="86" t="str">
        <f>IF($B208&gt;0,VLOOKUP($B208,Nevezés!$A$2:$J$450,6,FALSE),"")</f>
        <v>Bakator</v>
      </c>
      <c r="H208" s="86">
        <f>IF($B208&gt;0,VLOOKUP($B208,Nevezés!$A$2:$J$450,7,FALSE),"")</f>
        <v>2012</v>
      </c>
      <c r="I208" s="86" t="str">
        <f>IF($B208&gt;0,VLOOKUP($B208,Nevezés!$A$2:$J$450,8,FALSE),"")</f>
        <v>Piliscsaba</v>
      </c>
      <c r="J208" s="86" t="str">
        <f>IF($B208&gt;0,VLOOKUP($B208,Nevezés!$A$2:$J$450,9,FALSE),"")</f>
        <v>félszáraz</v>
      </c>
      <c r="K208" s="86" t="str">
        <f>IF($B208&gt;0,VLOOKUP($B208,Nevezés!$A$2:$J$450,10,FALSE),"")</f>
        <v>rose</v>
      </c>
      <c r="L208" s="87">
        <f>Pontozás6X5!B164</f>
        <v>4</v>
      </c>
      <c r="M208" s="87">
        <f>Pontozás6X5!C164</f>
        <v>16</v>
      </c>
      <c r="N208" s="87">
        <f>Pontozás6X5!D164</f>
        <v>15</v>
      </c>
      <c r="O208" s="87">
        <f>Pontozás6X5!E164</f>
        <v>16</v>
      </c>
      <c r="P208" s="87">
        <f>Pontozás6X5!F164</f>
        <v>16</v>
      </c>
      <c r="Q208" s="87">
        <f>Pontozás6X5!G164</f>
        <v>17</v>
      </c>
      <c r="R208" s="89">
        <f t="shared" si="10"/>
        <v>16</v>
      </c>
      <c r="S208" s="54" t="str">
        <f t="shared" si="11"/>
        <v> </v>
      </c>
    </row>
    <row r="209" spans="1:19" ht="12.75">
      <c r="A209" s="84">
        <f t="shared" si="9"/>
        <v>37</v>
      </c>
      <c r="B209" s="84">
        <f>Pontozás6X5!A133</f>
        <v>326</v>
      </c>
      <c r="C209" s="85">
        <f>IF($B209&gt;0,VLOOKUP($B209,Nevezés!$A$2:$J$450,2,FALSE),"")</f>
        <v>208</v>
      </c>
      <c r="D209" s="86" t="str">
        <f>IF($B209&gt;0,VLOOKUP($B209,Nevezés!$A$2:$J$450,3,FALSE),"")</f>
        <v>Gáll József</v>
      </c>
      <c r="E209" s="86" t="str">
        <f>IF($B209&gt;0,VLOOKUP($B209,Nevezés!$A$2:$J$450,4,FALSE),"")</f>
        <v>M.o.</v>
      </c>
      <c r="F209" s="86" t="str">
        <f>IF($B209&gt;0,VLOOKUP($B209,Nevezés!$A$2:$J$450,5,FALSE),"")</f>
        <v>Piliscsaba</v>
      </c>
      <c r="G209" s="86" t="str">
        <f>IF($B209&gt;0,VLOOKUP($B209,Nevezés!$A$2:$J$450,6,FALSE),"")</f>
        <v>Kövérszőlő</v>
      </c>
      <c r="H209" s="86">
        <f>IF($B209&gt;0,VLOOKUP($B209,Nevezés!$A$2:$J$450,7,FALSE),"")</f>
        <v>2012</v>
      </c>
      <c r="I209" s="86" t="str">
        <f>IF($B209&gt;0,VLOOKUP($B209,Nevezés!$A$2:$J$450,8,FALSE),"")</f>
        <v>Tokaj</v>
      </c>
      <c r="J209" s="86" t="str">
        <f>IF($B209&gt;0,VLOOKUP($B209,Nevezés!$A$2:$J$450,9,FALSE),"")</f>
        <v>félszáraz</v>
      </c>
      <c r="K209" s="86" t="str">
        <f>IF($B209&gt;0,VLOOKUP($B209,Nevezés!$A$2:$J$450,10,FALSE),"")</f>
        <v>fehér</v>
      </c>
      <c r="L209" s="87">
        <f>Pontozás6X5!B133</f>
        <v>1</v>
      </c>
      <c r="M209" s="87">
        <f>Pontozás6X5!C133</f>
        <v>18.3</v>
      </c>
      <c r="N209" s="87">
        <f>Pontozás6X5!D133</f>
        <v>18.7</v>
      </c>
      <c r="O209" s="87">
        <f>Pontozás6X5!E133</f>
        <v>18.5</v>
      </c>
      <c r="P209" s="87">
        <f>Pontozás6X5!F133</f>
        <v>18.2</v>
      </c>
      <c r="Q209" s="87">
        <f>Pontozás6X5!G133</f>
        <v>17.6</v>
      </c>
      <c r="R209" s="89">
        <f t="shared" si="10"/>
        <v>18.26</v>
      </c>
      <c r="S209" s="54" t="str">
        <f t="shared" si="11"/>
        <v>Ezüst</v>
      </c>
    </row>
    <row r="210" spans="1:19" ht="12.75">
      <c r="A210" s="84">
        <f t="shared" si="9"/>
        <v>60</v>
      </c>
      <c r="B210" s="84">
        <f>Pontozás6X5!A77</f>
        <v>410</v>
      </c>
      <c r="C210" s="85">
        <f>IF($B210&gt;0,VLOOKUP($B210,Nevezés!$A$2:$J$450,2,FALSE),"")</f>
        <v>209</v>
      </c>
      <c r="D210" s="86" t="str">
        <f>IF($B210&gt;0,VLOOKUP($B210,Nevezés!$A$2:$J$450,3,FALSE),"")</f>
        <v>Gáll József</v>
      </c>
      <c r="E210" s="86" t="str">
        <f>IF($B210&gt;0,VLOOKUP($B210,Nevezés!$A$2:$J$450,4,FALSE),"")</f>
        <v>M.o.</v>
      </c>
      <c r="F210" s="86" t="str">
        <f>IF($B210&gt;0,VLOOKUP($B210,Nevezés!$A$2:$J$450,5,FALSE),"")</f>
        <v>Piliscsaba</v>
      </c>
      <c r="G210" s="86" t="str">
        <f>IF($B210&gt;0,VLOOKUP($B210,Nevezés!$A$2:$J$450,6,FALSE),"")</f>
        <v>Zengő</v>
      </c>
      <c r="H210" s="86">
        <f>IF($B210&gt;0,VLOOKUP($B210,Nevezés!$A$2:$J$450,7,FALSE),"")</f>
        <v>2012</v>
      </c>
      <c r="I210" s="86" t="str">
        <f>IF($B210&gt;0,VLOOKUP($B210,Nevezés!$A$2:$J$450,8,FALSE),"")</f>
        <v>Gyöngyös</v>
      </c>
      <c r="J210" s="86" t="str">
        <f>IF($B210&gt;0,VLOOKUP($B210,Nevezés!$A$2:$J$450,9,FALSE),"")</f>
        <v>száraz</v>
      </c>
      <c r="K210" s="86" t="str">
        <f>IF($B210&gt;0,VLOOKUP($B210,Nevezés!$A$2:$J$450,10,FALSE),"")</f>
        <v>fehér</v>
      </c>
      <c r="L210" s="87">
        <f>Pontozás6X5!B77</f>
        <v>2</v>
      </c>
      <c r="M210" s="87">
        <f>Pontozás6X5!C77</f>
        <v>17.6</v>
      </c>
      <c r="N210" s="87">
        <f>Pontozás6X5!D77</f>
        <v>18</v>
      </c>
      <c r="O210" s="87">
        <f>Pontozás6X5!E77</f>
        <v>17.6</v>
      </c>
      <c r="P210" s="87">
        <f>Pontozás6X5!F77</f>
        <v>18.8</v>
      </c>
      <c r="Q210" s="87">
        <f>Pontozás6X5!G77</f>
        <v>17.7</v>
      </c>
      <c r="R210" s="89">
        <f t="shared" si="10"/>
        <v>17.94</v>
      </c>
      <c r="S210" s="54" t="str">
        <f t="shared" si="11"/>
        <v>Ezüst</v>
      </c>
    </row>
    <row r="211" spans="1:19" ht="12.75">
      <c r="A211" s="84">
        <f t="shared" si="9"/>
        <v>81</v>
      </c>
      <c r="B211" s="84">
        <f>Pontozás6X5!A131</f>
        <v>528</v>
      </c>
      <c r="C211" s="85">
        <f>IF($B211&gt;0,VLOOKUP($B211,Nevezés!$A$2:$J$450,2,FALSE),"")</f>
        <v>210</v>
      </c>
      <c r="D211" s="86" t="str">
        <f>IF($B211&gt;0,VLOOKUP($B211,Nevezés!$A$2:$J$450,3,FALSE),"")</f>
        <v>Gáll József</v>
      </c>
      <c r="E211" s="86" t="str">
        <f>IF($B211&gt;0,VLOOKUP($B211,Nevezés!$A$2:$J$450,4,FALSE),"")</f>
        <v>M.o.</v>
      </c>
      <c r="F211" s="86" t="str">
        <f>IF($B211&gt;0,VLOOKUP($B211,Nevezés!$A$2:$J$450,5,FALSE),"")</f>
        <v>Piliscsaba</v>
      </c>
      <c r="G211" s="86" t="str">
        <f>IF($B211&gt;0,VLOOKUP($B211,Nevezés!$A$2:$J$450,6,FALSE),"")</f>
        <v>Kékfrankos</v>
      </c>
      <c r="H211" s="86">
        <f>IF($B211&gt;0,VLOOKUP($B211,Nevezés!$A$2:$J$450,7,FALSE),"")</f>
        <v>2012</v>
      </c>
      <c r="I211" s="86" t="str">
        <f>IF($B211&gt;0,VLOOKUP($B211,Nevezés!$A$2:$J$450,8,FALSE),"")</f>
        <v>Noszvaj</v>
      </c>
      <c r="J211" s="86" t="str">
        <f>IF($B211&gt;0,VLOOKUP($B211,Nevezés!$A$2:$J$450,9,FALSE),"")</f>
        <v>félszáraz</v>
      </c>
      <c r="K211" s="86" t="str">
        <f>IF($B211&gt;0,VLOOKUP($B211,Nevezés!$A$2:$J$450,10,FALSE),"")</f>
        <v>rose</v>
      </c>
      <c r="L211" s="87">
        <f>Pontozás6X5!B131</f>
        <v>3</v>
      </c>
      <c r="M211" s="87">
        <f>Pontozás6X5!C131</f>
        <v>17.6</v>
      </c>
      <c r="N211" s="87">
        <f>Pontozás6X5!D131</f>
        <v>17.8</v>
      </c>
      <c r="O211" s="87">
        <f>Pontozás6X5!E131</f>
        <v>18.5</v>
      </c>
      <c r="P211" s="87">
        <f>Pontozás6X5!F131</f>
        <v>17</v>
      </c>
      <c r="Q211" s="87">
        <f>Pontozás6X5!G131</f>
        <v>17.4</v>
      </c>
      <c r="R211" s="89">
        <f t="shared" si="10"/>
        <v>17.660000000000004</v>
      </c>
      <c r="S211" s="54" t="str">
        <f t="shared" si="11"/>
        <v>Ezüst</v>
      </c>
    </row>
    <row r="212" spans="1:19" ht="12.75">
      <c r="A212" s="84">
        <f t="shared" si="9"/>
        <v>37</v>
      </c>
      <c r="B212" s="84">
        <f>Pontozás6X5!A19</f>
        <v>703</v>
      </c>
      <c r="C212" s="85">
        <f>IF($B212&gt;0,VLOOKUP($B212,Nevezés!$A$2:$J$450,2,FALSE),"")</f>
        <v>211</v>
      </c>
      <c r="D212" s="86" t="str">
        <f>IF($B212&gt;0,VLOOKUP($B212,Nevezés!$A$2:$J$450,3,FALSE),"")</f>
        <v>Gáll József</v>
      </c>
      <c r="E212" s="86" t="str">
        <f>IF($B212&gt;0,VLOOKUP($B212,Nevezés!$A$2:$J$450,4,FALSE),"")</f>
        <v>M.o.</v>
      </c>
      <c r="F212" s="86" t="str">
        <f>IF($B212&gt;0,VLOOKUP($B212,Nevezés!$A$2:$J$450,5,FALSE),"")</f>
        <v>Piliscsaba</v>
      </c>
      <c r="G212" s="86" t="str">
        <f>IF($B212&gt;0,VLOOKUP($B212,Nevezés!$A$2:$J$450,6,FALSE),"")</f>
        <v>Vegyes fehér</v>
      </c>
      <c r="H212" s="86">
        <f>IF($B212&gt;0,VLOOKUP($B212,Nevezés!$A$2:$J$450,7,FALSE),"")</f>
        <v>2012</v>
      </c>
      <c r="I212" s="86" t="str">
        <f>IF($B212&gt;0,VLOOKUP($B212,Nevezés!$A$2:$J$450,8,FALSE),"")</f>
        <v>Gyöngyös</v>
      </c>
      <c r="J212" s="86" t="str">
        <f>IF($B212&gt;0,VLOOKUP($B212,Nevezés!$A$2:$J$450,9,FALSE),"")</f>
        <v>félszáraz</v>
      </c>
      <c r="K212" s="86" t="str">
        <f>IF($B212&gt;0,VLOOKUP($B212,Nevezés!$A$2:$J$450,10,FALSE),"")</f>
        <v>fehér</v>
      </c>
      <c r="L212" s="87">
        <f>Pontozás6X5!B19</f>
        <v>5</v>
      </c>
      <c r="M212" s="87">
        <f>Pontozás6X5!C19</f>
        <v>18</v>
      </c>
      <c r="N212" s="87">
        <f>Pontozás6X5!D19</f>
        <v>18.5</v>
      </c>
      <c r="O212" s="87">
        <f>Pontozás6X5!E19</f>
        <v>18.5</v>
      </c>
      <c r="P212" s="87">
        <f>Pontozás6X5!F19</f>
        <v>18.4</v>
      </c>
      <c r="Q212" s="87">
        <f>Pontozás6X5!G19</f>
        <v>17.9</v>
      </c>
      <c r="R212" s="89">
        <f t="shared" si="10"/>
        <v>18.26</v>
      </c>
      <c r="S212" s="54" t="str">
        <f t="shared" si="11"/>
        <v>Ezüst</v>
      </c>
    </row>
    <row r="213" spans="1:19" ht="12.75">
      <c r="A213" s="84">
        <f t="shared" si="9"/>
        <v>166</v>
      </c>
      <c r="B213" s="84">
        <f>Pontozás6X5!A188</f>
        <v>338</v>
      </c>
      <c r="C213" s="85">
        <f>IF($B213&gt;0,VLOOKUP($B213,Nevezés!$A$2:$J$450,2,FALSE),"")</f>
        <v>212</v>
      </c>
      <c r="D213" s="86" t="str">
        <f>IF($B213&gt;0,VLOOKUP($B213,Nevezés!$A$2:$J$450,3,FALSE),"")</f>
        <v>Gáll József</v>
      </c>
      <c r="E213" s="86" t="str">
        <f>IF($B213&gt;0,VLOOKUP($B213,Nevezés!$A$2:$J$450,4,FALSE),"")</f>
        <v>M.o.</v>
      </c>
      <c r="F213" s="86" t="str">
        <f>IF($B213&gt;0,VLOOKUP($B213,Nevezés!$A$2:$J$450,5,FALSE),"")</f>
        <v>Piliscsaba</v>
      </c>
      <c r="G213" s="86" t="str">
        <f>IF($B213&gt;0,VLOOKUP($B213,Nevezés!$A$2:$J$450,6,FALSE),"")</f>
        <v>Cabernet franc</v>
      </c>
      <c r="H213" s="86">
        <f>IF($B213&gt;0,VLOOKUP($B213,Nevezés!$A$2:$J$450,7,FALSE),"")</f>
        <v>2012</v>
      </c>
      <c r="I213" s="86" t="str">
        <f>IF($B213&gt;0,VLOOKUP($B213,Nevezés!$A$2:$J$450,8,FALSE),"")</f>
        <v>Gyöngyös</v>
      </c>
      <c r="J213" s="86" t="str">
        <f>IF($B213&gt;0,VLOOKUP($B213,Nevezés!$A$2:$J$450,9,FALSE),"")</f>
        <v>száraz</v>
      </c>
      <c r="K213" s="86" t="str">
        <f>IF($B213&gt;0,VLOOKUP($B213,Nevezés!$A$2:$J$450,10,FALSE),"")</f>
        <v>vörös</v>
      </c>
      <c r="L213" s="87">
        <f>Pontozás6X5!B188</f>
        <v>1</v>
      </c>
      <c r="M213" s="87">
        <f>Pontozás6X5!C188</f>
        <v>16.6</v>
      </c>
      <c r="N213" s="87">
        <f>Pontozás6X5!D188</f>
        <v>16.6</v>
      </c>
      <c r="O213" s="87">
        <f>Pontozás6X5!E188</f>
        <v>16.1</v>
      </c>
      <c r="P213" s="87">
        <f>Pontozás6X5!F188</f>
        <v>16.5</v>
      </c>
      <c r="Q213" s="87">
        <f>Pontozás6X5!G188</f>
        <v>16.4</v>
      </c>
      <c r="R213" s="89">
        <f t="shared" si="10"/>
        <v>16.440000000000005</v>
      </c>
      <c r="S213" s="54" t="str">
        <f t="shared" si="11"/>
        <v>Oklevél</v>
      </c>
    </row>
    <row r="214" spans="1:19" ht="12.75">
      <c r="A214" s="84">
        <f t="shared" si="9"/>
        <v>100</v>
      </c>
      <c r="B214" s="84">
        <f>Pontozás6X5!A219</f>
        <v>745</v>
      </c>
      <c r="C214" s="85">
        <f>IF($B214&gt;0,VLOOKUP($B214,Nevezés!$A$2:$J$450,2,FALSE),"")</f>
        <v>213</v>
      </c>
      <c r="D214" s="86" t="str">
        <f>IF($B214&gt;0,VLOOKUP($B214,Nevezés!$A$2:$J$450,3,FALSE),"")</f>
        <v>Gáll József</v>
      </c>
      <c r="E214" s="86" t="str">
        <f>IF($B214&gt;0,VLOOKUP($B214,Nevezés!$A$2:$J$450,4,FALSE),"")</f>
        <v>M.o.</v>
      </c>
      <c r="F214" s="86" t="str">
        <f>IF($B214&gt;0,VLOOKUP($B214,Nevezés!$A$2:$J$450,5,FALSE),"")</f>
        <v>Piliscsaba</v>
      </c>
      <c r="G214" s="86" t="str">
        <f>IF($B214&gt;0,VLOOKUP($B214,Nevezés!$A$2:$J$450,6,FALSE),"")</f>
        <v>Cabernet sauvignon</v>
      </c>
      <c r="H214" s="86">
        <f>IF($B214&gt;0,VLOOKUP($B214,Nevezés!$A$2:$J$450,7,FALSE),"")</f>
        <v>2012</v>
      </c>
      <c r="I214" s="86" t="str">
        <f>IF($B214&gt;0,VLOOKUP($B214,Nevezés!$A$2:$J$450,8,FALSE),"")</f>
        <v>Gyöngyösoroszi</v>
      </c>
      <c r="J214" s="86" t="str">
        <f>IF($B214&gt;0,VLOOKUP($B214,Nevezés!$A$2:$J$450,9,FALSE),"")</f>
        <v>száraz</v>
      </c>
      <c r="K214" s="86" t="str">
        <f>IF($B214&gt;0,VLOOKUP($B214,Nevezés!$A$2:$J$450,10,FALSE),"")</f>
        <v>vörös</v>
      </c>
      <c r="L214" s="87">
        <f>Pontozás6X5!B219</f>
        <v>5</v>
      </c>
      <c r="M214" s="87">
        <f>Pontozás6X5!C219</f>
        <v>17.3</v>
      </c>
      <c r="N214" s="87">
        <f>Pontozás6X5!D219</f>
        <v>17.6</v>
      </c>
      <c r="O214" s="87">
        <f>Pontozás6X5!E219</f>
        <v>17</v>
      </c>
      <c r="P214" s="87">
        <f>Pontozás6X5!F219</f>
        <v>17</v>
      </c>
      <c r="Q214" s="87">
        <f>Pontozás6X5!G219</f>
        <v>18</v>
      </c>
      <c r="R214" s="89">
        <f t="shared" si="10"/>
        <v>17.380000000000003</v>
      </c>
      <c r="S214" s="54" t="str">
        <f t="shared" si="11"/>
        <v>Bronz</v>
      </c>
    </row>
    <row r="215" spans="1:19" ht="12.75">
      <c r="A215" s="84">
        <f t="shared" si="9"/>
        <v>51</v>
      </c>
      <c r="B215" s="84">
        <f>Pontozás6X5!A15</f>
        <v>504</v>
      </c>
      <c r="C215" s="85">
        <f>IF($B215&gt;0,VLOOKUP($B215,Nevezés!$A$2:$J$450,2,FALSE),"")</f>
        <v>214</v>
      </c>
      <c r="D215" s="86" t="str">
        <f>IF($B215&gt;0,VLOOKUP($B215,Nevezés!$A$2:$J$450,3,FALSE),"")</f>
        <v>Marek Lajos</v>
      </c>
      <c r="E215" s="86" t="str">
        <f>IF($B215&gt;0,VLOOKUP($B215,Nevezés!$A$2:$J$450,4,FALSE),"")</f>
        <v>M.o.</v>
      </c>
      <c r="F215" s="86" t="str">
        <f>IF($B215&gt;0,VLOOKUP($B215,Nevezés!$A$2:$J$450,5,FALSE),"")</f>
        <v>Bajna</v>
      </c>
      <c r="G215" s="86" t="str">
        <f>IF($B215&gt;0,VLOOKUP($B215,Nevezés!$A$2:$J$450,6,FALSE),"")</f>
        <v>Tramini +chardonnay</v>
      </c>
      <c r="H215" s="86">
        <f>IF($B215&gt;0,VLOOKUP($B215,Nevezés!$A$2:$J$450,7,FALSE),"")</f>
        <v>2012</v>
      </c>
      <c r="I215" s="86" t="str">
        <f>IF($B215&gt;0,VLOOKUP($B215,Nevezés!$A$2:$J$450,8,FALSE),"")</f>
        <v>Bajna- Kesztölc</v>
      </c>
      <c r="J215" s="86" t="str">
        <f>IF($B215&gt;0,VLOOKUP($B215,Nevezés!$A$2:$J$450,9,FALSE),"")</f>
        <v>száraz</v>
      </c>
      <c r="K215" s="86" t="str">
        <f>IF($B215&gt;0,VLOOKUP($B215,Nevezés!$A$2:$J$450,10,FALSE),"")</f>
        <v>Fehér cuvée</v>
      </c>
      <c r="L215" s="87">
        <f>Pontozás6X5!B15</f>
        <v>3</v>
      </c>
      <c r="M215" s="87">
        <f>Pontozás6X5!C15</f>
        <v>18</v>
      </c>
      <c r="N215" s="87">
        <f>Pontozás6X5!D15</f>
        <v>18</v>
      </c>
      <c r="O215" s="87">
        <f>Pontozás6X5!E15</f>
        <v>18</v>
      </c>
      <c r="P215" s="87">
        <f>Pontozás6X5!F15</f>
        <v>17.8</v>
      </c>
      <c r="Q215" s="87">
        <f>Pontozás6X5!G15</f>
        <v>18.5</v>
      </c>
      <c r="R215" s="89">
        <f t="shared" si="10"/>
        <v>18.06</v>
      </c>
      <c r="S215" s="54" t="str">
        <f t="shared" si="11"/>
        <v>Ezüst</v>
      </c>
    </row>
    <row r="216" spans="1:19" ht="12.75">
      <c r="A216" s="84">
        <f t="shared" si="9"/>
        <v>211</v>
      </c>
      <c r="B216" s="84">
        <f>Pontozás6X5!A63</f>
        <v>520</v>
      </c>
      <c r="C216" s="85">
        <f>IF($B216&gt;0,VLOOKUP($B216,Nevezés!$A$2:$J$450,2,FALSE),"")</f>
        <v>215</v>
      </c>
      <c r="D216" s="86" t="str">
        <f>IF($B216&gt;0,VLOOKUP($B216,Nevezés!$A$2:$J$450,3,FALSE),"")</f>
        <v>Szenci Gyula</v>
      </c>
      <c r="E216" s="86" t="str">
        <f>IF($B216&gt;0,VLOOKUP($B216,Nevezés!$A$2:$J$450,4,FALSE),"")</f>
        <v>M.o.</v>
      </c>
      <c r="F216" s="86" t="str">
        <f>IF($B216&gt;0,VLOOKUP($B216,Nevezés!$A$2:$J$450,5,FALSE),"")</f>
        <v>Dorog</v>
      </c>
      <c r="G216" s="86" t="str">
        <f>IF($B216&gt;0,VLOOKUP($B216,Nevezés!$A$2:$J$450,6,FALSE),"")</f>
        <v>Szürkebarát</v>
      </c>
      <c r="H216" s="86">
        <f>IF($B216&gt;0,VLOOKUP($B216,Nevezés!$A$2:$J$450,7,FALSE),"")</f>
        <v>2012</v>
      </c>
      <c r="I216" s="86" t="str">
        <f>IF($B216&gt;0,VLOOKUP($B216,Nevezés!$A$2:$J$450,8,FALSE),"")</f>
        <v>Dunaszentmiklós</v>
      </c>
      <c r="J216" s="86" t="str">
        <f>IF($B216&gt;0,VLOOKUP($B216,Nevezés!$A$2:$J$450,9,FALSE),"")</f>
        <v>félszáraz</v>
      </c>
      <c r="K216" s="86" t="str">
        <f>IF($B216&gt;0,VLOOKUP($B216,Nevezés!$A$2:$J$450,10,FALSE),"")</f>
        <v>fehér</v>
      </c>
      <c r="L216" s="87">
        <f>Pontozás6X5!B63</f>
        <v>3</v>
      </c>
      <c r="M216" s="87">
        <f>Pontozás6X5!C63</f>
        <v>15.5</v>
      </c>
      <c r="N216" s="87">
        <f>Pontozás6X5!D63</f>
        <v>16</v>
      </c>
      <c r="O216" s="87">
        <f>Pontozás6X5!E63</f>
        <v>15</v>
      </c>
      <c r="P216" s="87">
        <f>Pontozás6X5!F63</f>
        <v>15</v>
      </c>
      <c r="Q216" s="87">
        <f>Pontozás6X5!G63</f>
        <v>15</v>
      </c>
      <c r="R216" s="89">
        <f t="shared" si="10"/>
        <v>15.3</v>
      </c>
      <c r="S216" s="54" t="str">
        <f t="shared" si="11"/>
        <v> </v>
      </c>
    </row>
    <row r="217" spans="1:19" ht="12.75">
      <c r="A217" s="84">
        <f t="shared" si="9"/>
        <v>215</v>
      </c>
      <c r="B217" s="84">
        <f>Pontozás6X5!A139</f>
        <v>534</v>
      </c>
      <c r="C217" s="85">
        <f>IF($B217&gt;0,VLOOKUP($B217,Nevezés!$A$2:$J$450,2,FALSE),"")</f>
        <v>216</v>
      </c>
      <c r="D217" s="86" t="str">
        <f>IF($B217&gt;0,VLOOKUP($B217,Nevezés!$A$2:$J$450,3,FALSE),"")</f>
        <v>Szeiler Mihály</v>
      </c>
      <c r="E217" s="86" t="str">
        <f>IF($B217&gt;0,VLOOKUP($B217,Nevezés!$A$2:$J$450,4,FALSE),"")</f>
        <v>M.o.</v>
      </c>
      <c r="F217" s="86" t="str">
        <f>IF($B217&gt;0,VLOOKUP($B217,Nevezés!$A$2:$J$450,5,FALSE),"")</f>
        <v>Sárisáp</v>
      </c>
      <c r="G217" s="86" t="str">
        <f>IF($B217&gt;0,VLOOKUP($B217,Nevezés!$A$2:$J$450,6,FALSE),"")</f>
        <v>Zweigelt</v>
      </c>
      <c r="H217" s="86">
        <f>IF($B217&gt;0,VLOOKUP($B217,Nevezés!$A$2:$J$450,7,FALSE),"")</f>
        <v>2012</v>
      </c>
      <c r="I217" s="86" t="str">
        <f>IF($B217&gt;0,VLOOKUP($B217,Nevezés!$A$2:$J$450,8,FALSE),"")</f>
        <v>Mogyoród</v>
      </c>
      <c r="J217" s="86" t="str">
        <f>IF($B217&gt;0,VLOOKUP($B217,Nevezés!$A$2:$J$450,9,FALSE),"")</f>
        <v>száraz</v>
      </c>
      <c r="K217" s="86" t="str">
        <f>IF($B217&gt;0,VLOOKUP($B217,Nevezés!$A$2:$J$450,10,FALSE),"")</f>
        <v>vörös</v>
      </c>
      <c r="L217" s="87">
        <f>Pontozás6X5!B139</f>
        <v>3</v>
      </c>
      <c r="M217" s="87">
        <f>Pontozás6X5!C139</f>
        <v>16</v>
      </c>
      <c r="N217" s="87">
        <f>Pontozás6X5!D139</f>
        <v>15</v>
      </c>
      <c r="O217" s="87">
        <f>Pontozás6X5!E139</f>
        <v>14</v>
      </c>
      <c r="P217" s="87">
        <f>Pontozás6X5!F139</f>
        <v>15</v>
      </c>
      <c r="Q217" s="87">
        <f>Pontozás6X5!G139</f>
        <v>15</v>
      </c>
      <c r="R217" s="89">
        <f t="shared" si="10"/>
        <v>15</v>
      </c>
      <c r="S217" s="54" t="str">
        <f t="shared" si="11"/>
        <v> </v>
      </c>
    </row>
    <row r="218" spans="1:19" ht="12.75">
      <c r="A218" s="84">
        <f t="shared" si="9"/>
        <v>228</v>
      </c>
      <c r="B218" s="84">
        <f>Pontozás6X5!A103</f>
        <v>322</v>
      </c>
      <c r="C218" s="85">
        <f>IF($B218&gt;0,VLOOKUP($B218,Nevezés!$A$2:$J$450,2,FALSE),"")</f>
        <v>217</v>
      </c>
      <c r="D218" s="86" t="str">
        <f>IF($B218&gt;0,VLOOKUP($B218,Nevezés!$A$2:$J$450,3,FALSE),"")</f>
        <v>Szeiler Mihály</v>
      </c>
      <c r="E218" s="86" t="str">
        <f>IF($B218&gt;0,VLOOKUP($B218,Nevezés!$A$2:$J$450,4,FALSE),"")</f>
        <v>M.o.</v>
      </c>
      <c r="F218" s="86" t="str">
        <f>IF($B218&gt;0,VLOOKUP($B218,Nevezés!$A$2:$J$450,5,FALSE),"")</f>
        <v>Sárisáp</v>
      </c>
      <c r="G218" s="86" t="str">
        <f>IF($B218&gt;0,VLOOKUP($B218,Nevezés!$A$2:$J$450,6,FALSE),"")</f>
        <v>Tramini</v>
      </c>
      <c r="H218" s="86">
        <f>IF($B218&gt;0,VLOOKUP($B218,Nevezés!$A$2:$J$450,7,FALSE),"")</f>
        <v>2012</v>
      </c>
      <c r="I218" s="86" t="str">
        <f>IF($B218&gt;0,VLOOKUP($B218,Nevezés!$A$2:$J$450,8,FALSE),"")</f>
        <v>Gyöngyös</v>
      </c>
      <c r="J218" s="86" t="str">
        <f>IF($B218&gt;0,VLOOKUP($B218,Nevezés!$A$2:$J$450,9,FALSE),"")</f>
        <v>száraz</v>
      </c>
      <c r="K218" s="86" t="str">
        <f>IF($B218&gt;0,VLOOKUP($B218,Nevezés!$A$2:$J$450,10,FALSE),"")</f>
        <v>fehér</v>
      </c>
      <c r="L218" s="87">
        <f>Pontozás6X5!B103</f>
        <v>1</v>
      </c>
      <c r="M218" s="87">
        <f>Pontozás6X5!C103</f>
        <v>15</v>
      </c>
      <c r="N218" s="87">
        <f>Pontozás6X5!D103</f>
        <v>10</v>
      </c>
      <c r="O218" s="87">
        <f>Pontozás6X5!E103</f>
        <v>14</v>
      </c>
      <c r="P218" s="87">
        <f>Pontozás6X5!F103</f>
        <v>14</v>
      </c>
      <c r="Q218" s="87">
        <f>Pontozás6X5!G103</f>
        <v>15</v>
      </c>
      <c r="R218" s="89">
        <f t="shared" si="10"/>
        <v>13.6</v>
      </c>
      <c r="S218" s="54" t="str">
        <f t="shared" si="11"/>
        <v> </v>
      </c>
    </row>
    <row r="219" spans="1:19" ht="12.75">
      <c r="A219" s="84">
        <f t="shared" si="9"/>
        <v>129</v>
      </c>
      <c r="B219" s="84">
        <f>Pontozás6X5!A58</f>
        <v>312</v>
      </c>
      <c r="C219" s="85">
        <f>IF($B219&gt;0,VLOOKUP($B219,Nevezés!$A$2:$J$450,2,FALSE),"")</f>
        <v>218</v>
      </c>
      <c r="D219" s="86" t="str">
        <f>IF($B219&gt;0,VLOOKUP($B219,Nevezés!$A$2:$J$450,3,FALSE),"")</f>
        <v>Kormos Károly</v>
      </c>
      <c r="E219" s="86" t="str">
        <f>IF($B219&gt;0,VLOOKUP($B219,Nevezés!$A$2:$J$450,4,FALSE),"")</f>
        <v>Szlovákia</v>
      </c>
      <c r="F219" s="86" t="str">
        <f>IF($B219&gt;0,VLOOKUP($B219,Nevezés!$A$2:$J$450,5,FALSE),"")</f>
        <v>Garamkövesd</v>
      </c>
      <c r="G219" s="86" t="str">
        <f>IF($B219&gt;0,VLOOKUP($B219,Nevezés!$A$2:$J$450,6,FALSE),"")</f>
        <v>Zöldvelteléni</v>
      </c>
      <c r="H219" s="86">
        <f>IF($B219&gt;0,VLOOKUP($B219,Nevezés!$A$2:$J$450,7,FALSE),"")</f>
        <v>2012</v>
      </c>
      <c r="I219" s="86" t="str">
        <f>IF($B219&gt;0,VLOOKUP($B219,Nevezés!$A$2:$J$450,8,FALSE),"")</f>
        <v>Garamkövesd</v>
      </c>
      <c r="J219" s="86" t="str">
        <f>IF($B219&gt;0,VLOOKUP($B219,Nevezés!$A$2:$J$450,9,FALSE),"")</f>
        <v>száraz</v>
      </c>
      <c r="K219" s="86" t="str">
        <f>IF($B219&gt;0,VLOOKUP($B219,Nevezés!$A$2:$J$450,10,FALSE),"")</f>
        <v>fehér</v>
      </c>
      <c r="L219" s="87">
        <f>Pontozás6X5!B58</f>
        <v>1</v>
      </c>
      <c r="M219" s="87">
        <f>Pontozás6X5!C58</f>
        <v>17</v>
      </c>
      <c r="N219" s="87">
        <f>Pontozás6X5!D58</f>
        <v>16.6</v>
      </c>
      <c r="O219" s="87">
        <f>Pontozás6X5!E58</f>
        <v>17.5</v>
      </c>
      <c r="P219" s="87">
        <f>Pontozás6X5!F58</f>
        <v>17.5</v>
      </c>
      <c r="Q219" s="87">
        <f>Pontozás6X5!G58</f>
        <v>16.3</v>
      </c>
      <c r="R219" s="89">
        <f t="shared" si="10"/>
        <v>16.979999999999997</v>
      </c>
      <c r="S219" s="54" t="str">
        <f t="shared" si="11"/>
        <v>Bronz</v>
      </c>
    </row>
    <row r="220" spans="1:19" ht="12.75">
      <c r="A220" s="84">
        <f t="shared" si="9"/>
        <v>44</v>
      </c>
      <c r="B220" s="84">
        <f>Pontozás6X5!A49</f>
        <v>515</v>
      </c>
      <c r="C220" s="85">
        <f>IF($B220&gt;0,VLOOKUP($B220,Nevezés!$A$2:$J$450,2,FALSE),"")</f>
        <v>219</v>
      </c>
      <c r="D220" s="86" t="str">
        <f>IF($B220&gt;0,VLOOKUP($B220,Nevezés!$A$2:$J$450,3,FALSE),"")</f>
        <v>Kormos Károly</v>
      </c>
      <c r="E220" s="86" t="str">
        <f>IF($B220&gt;0,VLOOKUP($B220,Nevezés!$A$2:$J$450,4,FALSE),"")</f>
        <v>Szlovákia</v>
      </c>
      <c r="F220" s="86" t="str">
        <f>IF($B220&gt;0,VLOOKUP($B220,Nevezés!$A$2:$J$450,5,FALSE),"")</f>
        <v>Garamkövesd</v>
      </c>
      <c r="G220" s="86" t="str">
        <f>IF($B220&gt;0,VLOOKUP($B220,Nevezés!$A$2:$J$450,6,FALSE),"")</f>
        <v>Fehér burgundi</v>
      </c>
      <c r="H220" s="86">
        <f>IF($B220&gt;0,VLOOKUP($B220,Nevezés!$A$2:$J$450,7,FALSE),"")</f>
        <v>2012</v>
      </c>
      <c r="I220" s="86" t="str">
        <f>IF($B220&gt;0,VLOOKUP($B220,Nevezés!$A$2:$J$450,8,FALSE),"")</f>
        <v>Garamkövesd</v>
      </c>
      <c r="J220" s="86" t="str">
        <f>IF($B220&gt;0,VLOOKUP($B220,Nevezés!$A$2:$J$450,9,FALSE),"")</f>
        <v>száraz</v>
      </c>
      <c r="K220" s="86" t="str">
        <f>IF($B220&gt;0,VLOOKUP($B220,Nevezés!$A$2:$J$450,10,FALSE),"")</f>
        <v>fehér</v>
      </c>
      <c r="L220" s="87">
        <f>Pontozás6X5!B49</f>
        <v>3</v>
      </c>
      <c r="M220" s="87">
        <f>Pontozás6X5!C49</f>
        <v>18</v>
      </c>
      <c r="N220" s="87">
        <f>Pontozás6X5!D49</f>
        <v>18.5</v>
      </c>
      <c r="O220" s="87">
        <f>Pontozás6X5!E49</f>
        <v>18</v>
      </c>
      <c r="P220" s="87">
        <f>Pontozás6X5!F49</f>
        <v>18.3</v>
      </c>
      <c r="Q220" s="87">
        <f>Pontozás6X5!G49</f>
        <v>18.2</v>
      </c>
      <c r="R220" s="89">
        <f t="shared" si="10"/>
        <v>18.2</v>
      </c>
      <c r="S220" s="54" t="str">
        <f t="shared" si="11"/>
        <v>Ezüst</v>
      </c>
    </row>
    <row r="221" spans="1:19" ht="12.75">
      <c r="A221" s="84">
        <f t="shared" si="9"/>
        <v>18</v>
      </c>
      <c r="B221" s="84">
        <f>Pontozás6X5!A62</f>
        <v>517</v>
      </c>
      <c r="C221" s="85">
        <f>IF($B221&gt;0,VLOOKUP($B221,Nevezés!$A$2:$J$450,2,FALSE),"")</f>
        <v>220</v>
      </c>
      <c r="D221" s="86" t="str">
        <f>IF($B221&gt;0,VLOOKUP($B221,Nevezés!$A$2:$J$450,3,FALSE),"")</f>
        <v>Hacskó György</v>
      </c>
      <c r="E221" s="86" t="str">
        <f>IF($B221&gt;0,VLOOKUP($B221,Nevezés!$A$2:$J$450,4,FALSE),"")</f>
        <v>Szlovákia</v>
      </c>
      <c r="F221" s="86" t="str">
        <f>IF($B221&gt;0,VLOOKUP($B221,Nevezés!$A$2:$J$450,5,FALSE),"")</f>
        <v>Garamkövesd</v>
      </c>
      <c r="G221" s="86" t="str">
        <f>IF($B221&gt;0,VLOOKUP($B221,Nevezés!$A$2:$J$450,6,FALSE),"")</f>
        <v>Fehér burgundi</v>
      </c>
      <c r="H221" s="86">
        <f>IF($B221&gt;0,VLOOKUP($B221,Nevezés!$A$2:$J$450,7,FALSE),"")</f>
        <v>2012</v>
      </c>
      <c r="I221" s="86" t="str">
        <f>IF($B221&gt;0,VLOOKUP($B221,Nevezés!$A$2:$J$450,8,FALSE),"")</f>
        <v>Garamkövesd</v>
      </c>
      <c r="J221" s="86" t="str">
        <f>IF($B221&gt;0,VLOOKUP($B221,Nevezés!$A$2:$J$450,9,FALSE),"")</f>
        <v>száraz</v>
      </c>
      <c r="K221" s="86" t="str">
        <f>IF($B221&gt;0,VLOOKUP($B221,Nevezés!$A$2:$J$450,10,FALSE),"")</f>
        <v>fehér</v>
      </c>
      <c r="L221" s="87">
        <f>Pontozás6X5!B62</f>
        <v>3</v>
      </c>
      <c r="M221" s="87">
        <f>Pontozás6X5!C62</f>
        <v>18.7</v>
      </c>
      <c r="N221" s="87">
        <f>Pontozás6X5!D62</f>
        <v>18.7</v>
      </c>
      <c r="O221" s="87">
        <f>Pontozás6X5!E62</f>
        <v>18.7</v>
      </c>
      <c r="P221" s="87">
        <f>Pontozás6X5!F62</f>
        <v>18.7</v>
      </c>
      <c r="Q221" s="87">
        <f>Pontozás6X5!G62</f>
        <v>18.7</v>
      </c>
      <c r="R221" s="89">
        <f t="shared" si="10"/>
        <v>18.7</v>
      </c>
      <c r="S221" s="54" t="str">
        <f t="shared" si="11"/>
        <v>Arany</v>
      </c>
    </row>
    <row r="222" spans="1:19" ht="12.75">
      <c r="A222" s="84">
        <f t="shared" si="9"/>
        <v>2</v>
      </c>
      <c r="B222" s="84">
        <f>Pontozás6X5!A98</f>
        <v>414</v>
      </c>
      <c r="C222" s="85">
        <f>IF($B222&gt;0,VLOOKUP($B222,Nevezés!$A$2:$J$450,2,FALSE),"")</f>
        <v>221</v>
      </c>
      <c r="D222" s="86" t="str">
        <f>IF($B222&gt;0,VLOOKUP($B222,Nevezés!$A$2:$J$450,3,FALSE),"")</f>
        <v>Hacskó György</v>
      </c>
      <c r="E222" s="86" t="str">
        <f>IF($B222&gt;0,VLOOKUP($B222,Nevezés!$A$2:$J$450,4,FALSE),"")</f>
        <v>Szlovákia</v>
      </c>
      <c r="F222" s="86" t="str">
        <f>IF($B222&gt;0,VLOOKUP($B222,Nevezés!$A$2:$J$450,5,FALSE),"")</f>
        <v>Garamkövesd</v>
      </c>
      <c r="G222" s="86" t="str">
        <f>IF($B222&gt;0,VLOOKUP($B222,Nevezés!$A$2:$J$450,6,FALSE),"")</f>
        <v>Olaszrizling</v>
      </c>
      <c r="H222" s="86">
        <f>IF($B222&gt;0,VLOOKUP($B222,Nevezés!$A$2:$J$450,7,FALSE),"")</f>
        <v>2012</v>
      </c>
      <c r="I222" s="86" t="str">
        <f>IF($B222&gt;0,VLOOKUP($B222,Nevezés!$A$2:$J$450,8,FALSE),"")</f>
        <v>Garamkövesd</v>
      </c>
      <c r="J222" s="86" t="str">
        <f>IF($B222&gt;0,VLOOKUP($B222,Nevezés!$A$2:$J$450,9,FALSE),"")</f>
        <v>száraz</v>
      </c>
      <c r="K222" s="86" t="str">
        <f>IF($B222&gt;0,VLOOKUP($B222,Nevezés!$A$2:$J$450,10,FALSE),"")</f>
        <v>fehér</v>
      </c>
      <c r="L222" s="87">
        <f>Pontozás6X5!B98</f>
        <v>2</v>
      </c>
      <c r="M222" s="87">
        <f>Pontozás6X5!C98</f>
        <v>19.1</v>
      </c>
      <c r="N222" s="87">
        <f>Pontozás6X5!D98</f>
        <v>18.7</v>
      </c>
      <c r="O222" s="87">
        <f>Pontozás6X5!E98</f>
        <v>19.8</v>
      </c>
      <c r="P222" s="87">
        <f>Pontozás6X5!F98</f>
        <v>19.5</v>
      </c>
      <c r="Q222" s="87">
        <f>Pontozás6X5!G98</f>
        <v>19.4</v>
      </c>
      <c r="R222" s="89">
        <f t="shared" si="10"/>
        <v>19.3</v>
      </c>
      <c r="S222" s="54" t="str">
        <f t="shared" si="11"/>
        <v>Arany</v>
      </c>
    </row>
    <row r="223" spans="1:19" ht="12.75">
      <c r="A223" s="84">
        <f t="shared" si="9"/>
        <v>1</v>
      </c>
      <c r="B223" s="84">
        <f>Pontozás6X5!A102</f>
        <v>415</v>
      </c>
      <c r="C223" s="85">
        <f>IF($B223&gt;0,VLOOKUP($B223,Nevezés!$A$2:$J$450,2,FALSE),"")</f>
        <v>222</v>
      </c>
      <c r="D223" s="86" t="str">
        <f>IF($B223&gt;0,VLOOKUP($B223,Nevezés!$A$2:$J$450,3,FALSE),"")</f>
        <v>Benyó Mihály</v>
      </c>
      <c r="E223" s="86" t="str">
        <f>IF($B223&gt;0,VLOOKUP($B223,Nevezés!$A$2:$J$450,4,FALSE),"")</f>
        <v>Szlovákia</v>
      </c>
      <c r="F223" s="86" t="str">
        <f>IF($B223&gt;0,VLOOKUP($B223,Nevezés!$A$2:$J$450,5,FALSE),"")</f>
        <v>Garamkövesd</v>
      </c>
      <c r="G223" s="86" t="str">
        <f>IF($B223&gt;0,VLOOKUP($B223,Nevezés!$A$2:$J$450,6,FALSE),"")</f>
        <v>Olaszrizling</v>
      </c>
      <c r="H223" s="86">
        <f>IF($B223&gt;0,VLOOKUP($B223,Nevezés!$A$2:$J$450,7,FALSE),"")</f>
        <v>2012</v>
      </c>
      <c r="I223" s="86" t="str">
        <f>IF($B223&gt;0,VLOOKUP($B223,Nevezés!$A$2:$J$450,8,FALSE),"")</f>
        <v>Garamkövesd</v>
      </c>
      <c r="J223" s="86" t="str">
        <f>IF($B223&gt;0,VLOOKUP($B223,Nevezés!$A$2:$J$450,9,FALSE),"")</f>
        <v>száraz</v>
      </c>
      <c r="K223" s="86" t="str">
        <f>IF($B223&gt;0,VLOOKUP($B223,Nevezés!$A$2:$J$450,10,FALSE),"")</f>
        <v>fehér</v>
      </c>
      <c r="L223" s="87">
        <f>Pontozás6X5!B102</f>
        <v>2</v>
      </c>
      <c r="M223" s="87">
        <f>Pontozás6X5!C102</f>
        <v>19.6</v>
      </c>
      <c r="N223" s="87">
        <f>Pontozás6X5!D102</f>
        <v>19.7</v>
      </c>
      <c r="O223" s="87">
        <f>Pontozás6X5!E102</f>
        <v>19.6</v>
      </c>
      <c r="P223" s="87">
        <f>Pontozás6X5!F102</f>
        <v>19.6</v>
      </c>
      <c r="Q223" s="87">
        <f>Pontozás6X5!G102</f>
        <v>20</v>
      </c>
      <c r="R223" s="89">
        <f t="shared" si="10"/>
        <v>19.7</v>
      </c>
      <c r="S223" s="54" t="str">
        <f t="shared" si="11"/>
        <v>Nagy arany</v>
      </c>
    </row>
    <row r="224" spans="1:19" ht="12.75">
      <c r="A224" s="84">
        <f t="shared" si="9"/>
        <v>142</v>
      </c>
      <c r="B224" s="84">
        <f>Pontozás6X5!A53</f>
        <v>516</v>
      </c>
      <c r="C224" s="85">
        <f>IF($B224&gt;0,VLOOKUP($B224,Nevezés!$A$2:$J$450,2,FALSE),"")</f>
        <v>223</v>
      </c>
      <c r="D224" s="86" t="str">
        <f>IF($B224&gt;0,VLOOKUP($B224,Nevezés!$A$2:$J$450,3,FALSE),"")</f>
        <v>Štugel Miklós</v>
      </c>
      <c r="E224" s="86" t="str">
        <f>IF($B224&gt;0,VLOOKUP($B224,Nevezés!$A$2:$J$450,4,FALSE),"")</f>
        <v>Szlovákia</v>
      </c>
      <c r="F224" s="86" t="str">
        <f>IF($B224&gt;0,VLOOKUP($B224,Nevezés!$A$2:$J$450,5,FALSE),"")</f>
        <v>Garamkövesd</v>
      </c>
      <c r="G224" s="86" t="str">
        <f>IF($B224&gt;0,VLOOKUP($B224,Nevezés!$A$2:$J$450,6,FALSE),"")</f>
        <v>Fehér burgundi</v>
      </c>
      <c r="H224" s="86">
        <f>IF($B224&gt;0,VLOOKUP($B224,Nevezés!$A$2:$J$450,7,FALSE),"")</f>
        <v>2012</v>
      </c>
      <c r="I224" s="86" t="str">
        <f>IF($B224&gt;0,VLOOKUP($B224,Nevezés!$A$2:$J$450,8,FALSE),"")</f>
        <v>Garamkövesd</v>
      </c>
      <c r="J224" s="86" t="str">
        <f>IF($B224&gt;0,VLOOKUP($B224,Nevezés!$A$2:$J$450,9,FALSE),"")</f>
        <v>száraz</v>
      </c>
      <c r="K224" s="86" t="str">
        <f>IF($B224&gt;0,VLOOKUP($B224,Nevezés!$A$2:$J$450,10,FALSE),"")</f>
        <v>Fehér</v>
      </c>
      <c r="L224" s="87">
        <f>Pontozás6X5!B53</f>
        <v>3</v>
      </c>
      <c r="M224" s="87">
        <f>Pontozás6X5!C53</f>
        <v>17</v>
      </c>
      <c r="N224" s="87">
        <f>Pontozás6X5!D53</f>
        <v>16</v>
      </c>
      <c r="O224" s="87">
        <f>Pontozás6X5!E53</f>
        <v>16.5</v>
      </c>
      <c r="P224" s="87">
        <f>Pontozás6X5!F53</f>
        <v>17</v>
      </c>
      <c r="Q224" s="87">
        <f>Pontozás6X5!G53</f>
        <v>17.5</v>
      </c>
      <c r="R224" s="89">
        <f t="shared" si="10"/>
        <v>16.8</v>
      </c>
      <c r="S224" s="54" t="str">
        <f t="shared" si="11"/>
        <v>Bronz</v>
      </c>
    </row>
    <row r="225" spans="1:19" ht="12.75">
      <c r="A225" s="84">
        <f t="shared" si="9"/>
        <v>111</v>
      </c>
      <c r="B225" s="84">
        <f>Pontozás6X5!A145</f>
        <v>533</v>
      </c>
      <c r="C225" s="85">
        <f>IF($B225&gt;0,VLOOKUP($B225,Nevezés!$A$2:$J$450,2,FALSE),"")</f>
        <v>224</v>
      </c>
      <c r="D225" s="86" t="str">
        <f>IF($B225&gt;0,VLOOKUP($B225,Nevezés!$A$2:$J$450,3,FALSE),"")</f>
        <v>Dunai László</v>
      </c>
      <c r="E225" s="86" t="str">
        <f>IF($B225&gt;0,VLOOKUP($B225,Nevezés!$A$2:$J$450,4,FALSE),"")</f>
        <v>M.o.</v>
      </c>
      <c r="F225" s="86" t="str">
        <f>IF($B225&gt;0,VLOOKUP($B225,Nevezés!$A$2:$J$450,5,FALSE),"")</f>
        <v>Esztergom</v>
      </c>
      <c r="G225" s="86" t="str">
        <f>IF($B225&gt;0,VLOOKUP($B225,Nevezés!$A$2:$J$450,6,FALSE),"")</f>
        <v>Zweigelt</v>
      </c>
      <c r="H225" s="86">
        <f>IF($B225&gt;0,VLOOKUP($B225,Nevezés!$A$2:$J$450,7,FALSE),"")</f>
        <v>2012</v>
      </c>
      <c r="I225" s="86" t="str">
        <f>IF($B225&gt;0,VLOOKUP($B225,Nevezés!$A$2:$J$450,8,FALSE),"")</f>
        <v>Esztergom</v>
      </c>
      <c r="J225" s="86" t="str">
        <f>IF($B225&gt;0,VLOOKUP($B225,Nevezés!$A$2:$J$450,9,FALSE),"")</f>
        <v>száraz</v>
      </c>
      <c r="K225" s="86" t="str">
        <f>IF($B225&gt;0,VLOOKUP($B225,Nevezés!$A$2:$J$450,10,FALSE),"")</f>
        <v>vörös</v>
      </c>
      <c r="L225" s="87">
        <f>Pontozás6X5!B145</f>
        <v>3</v>
      </c>
      <c r="M225" s="87">
        <f>Pontozás6X5!C145</f>
        <v>17.5</v>
      </c>
      <c r="N225" s="87">
        <f>Pontozás6X5!D145</f>
        <v>17.2</v>
      </c>
      <c r="O225" s="87">
        <f>Pontozás6X5!E145</f>
        <v>17</v>
      </c>
      <c r="P225" s="87">
        <f>Pontozás6X5!F145</f>
        <v>17.4</v>
      </c>
      <c r="Q225" s="87">
        <f>Pontozás6X5!G145</f>
        <v>17</v>
      </c>
      <c r="R225" s="89">
        <f t="shared" si="10"/>
        <v>17.22</v>
      </c>
      <c r="S225" s="54" t="str">
        <f t="shared" si="11"/>
        <v>Bronz</v>
      </c>
    </row>
    <row r="226" spans="1:19" ht="12.75">
      <c r="A226" s="84">
        <f t="shared" si="9"/>
        <v>186</v>
      </c>
      <c r="B226" s="84">
        <f>Pontozás6X5!A205</f>
        <v>443</v>
      </c>
      <c r="C226" s="85">
        <f>IF($B226&gt;0,VLOOKUP($B226,Nevezés!$A$2:$J$450,2,FALSE),"")</f>
        <v>225</v>
      </c>
      <c r="D226" s="86" t="str">
        <f>IF($B226&gt;0,VLOOKUP($B226,Nevezés!$A$2:$J$450,3,FALSE),"")</f>
        <v>Dunai László</v>
      </c>
      <c r="E226" s="86" t="str">
        <f>IF($B226&gt;0,VLOOKUP($B226,Nevezés!$A$2:$J$450,4,FALSE),"")</f>
        <v>M.o.</v>
      </c>
      <c r="F226" s="86" t="str">
        <f>IF($B226&gt;0,VLOOKUP($B226,Nevezés!$A$2:$J$450,5,FALSE),"")</f>
        <v>Esztergom</v>
      </c>
      <c r="G226" s="86" t="str">
        <f>IF($B226&gt;0,VLOOKUP($B226,Nevezés!$A$2:$J$450,6,FALSE),"")</f>
        <v>Merlot</v>
      </c>
      <c r="H226" s="86">
        <f>IF($B226&gt;0,VLOOKUP($B226,Nevezés!$A$2:$J$450,7,FALSE),"")</f>
        <v>2012</v>
      </c>
      <c r="I226" s="86" t="str">
        <f>IF($B226&gt;0,VLOOKUP($B226,Nevezés!$A$2:$J$450,8,FALSE),"")</f>
        <v>Esztergom</v>
      </c>
      <c r="J226" s="86" t="str">
        <f>IF($B226&gt;0,VLOOKUP($B226,Nevezés!$A$2:$J$450,9,FALSE),"")</f>
        <v>félszáraz</v>
      </c>
      <c r="K226" s="86" t="str">
        <f>IF($B226&gt;0,VLOOKUP($B226,Nevezés!$A$2:$J$450,10,FALSE),"")</f>
        <v>vörös</v>
      </c>
      <c r="L226" s="87">
        <f>Pontozás6X5!B205</f>
        <v>3</v>
      </c>
      <c r="M226" s="87">
        <f>Pontozás6X5!C205</f>
        <v>16</v>
      </c>
      <c r="N226" s="87">
        <f>Pontozás6X5!D205</f>
        <v>16</v>
      </c>
      <c r="O226" s="87">
        <f>Pontozás6X5!E205</f>
        <v>16</v>
      </c>
      <c r="P226" s="87">
        <f>Pontozás6X5!F205</f>
        <v>16</v>
      </c>
      <c r="Q226" s="87">
        <f>Pontozás6X5!G205</f>
        <v>16</v>
      </c>
      <c r="R226" s="89">
        <f t="shared" si="10"/>
        <v>16</v>
      </c>
      <c r="S226" s="54" t="str">
        <f t="shared" si="11"/>
        <v> </v>
      </c>
    </row>
    <row r="227" spans="1:19" ht="12.75">
      <c r="A227" s="84">
        <f t="shared" si="9"/>
        <v>83</v>
      </c>
      <c r="B227" s="84">
        <f>Pontozás6X5!A75</f>
        <v>617</v>
      </c>
      <c r="C227" s="85">
        <f>IF($B227&gt;0,VLOOKUP($B227,Nevezés!$A$2:$J$450,2,FALSE),"")</f>
        <v>226</v>
      </c>
      <c r="D227" s="86" t="str">
        <f>IF($B227&gt;0,VLOOKUP($B227,Nevezés!$A$2:$J$450,3,FALSE),"")</f>
        <v>Nyergesi Rezső</v>
      </c>
      <c r="E227" s="86" t="str">
        <f>IF($B227&gt;0,VLOOKUP($B227,Nevezés!$A$2:$J$450,4,FALSE),"")</f>
        <v>M.o.</v>
      </c>
      <c r="F227" s="86" t="str">
        <f>IF($B227&gt;0,VLOOKUP($B227,Nevezés!$A$2:$J$450,5,FALSE),"")</f>
        <v>Nyergesújfalu</v>
      </c>
      <c r="G227" s="86" t="str">
        <f>IF($B227&gt;0,VLOOKUP($B227,Nevezés!$A$2:$J$450,6,FALSE),"")</f>
        <v>Királyleányka</v>
      </c>
      <c r="H227" s="86">
        <f>IF($B227&gt;0,VLOOKUP($B227,Nevezés!$A$2:$J$450,7,FALSE),"")</f>
        <v>2012</v>
      </c>
      <c r="I227" s="86" t="str">
        <f>IF($B227&gt;0,VLOOKUP($B227,Nevezés!$A$2:$J$450,8,FALSE),"")</f>
        <v>Nyergesújfalu</v>
      </c>
      <c r="J227" s="86" t="str">
        <f>IF($B227&gt;0,VLOOKUP($B227,Nevezés!$A$2:$J$450,9,FALSE),"")</f>
        <v>száraz</v>
      </c>
      <c r="K227" s="86" t="str">
        <f>IF($B227&gt;0,VLOOKUP($B227,Nevezés!$A$2:$J$450,10,FALSE),"")</f>
        <v>fehér</v>
      </c>
      <c r="L227" s="87">
        <f>Pontozás6X5!B75</f>
        <v>4</v>
      </c>
      <c r="M227" s="87">
        <f>Pontozás6X5!C75</f>
        <v>16.6</v>
      </c>
      <c r="N227" s="87">
        <f>Pontozás6X5!D75</f>
        <v>18.5</v>
      </c>
      <c r="O227" s="87">
        <f>Pontozás6X5!E75</f>
        <v>16.7</v>
      </c>
      <c r="P227" s="87">
        <f>Pontozás6X5!F75</f>
        <v>18.5</v>
      </c>
      <c r="Q227" s="87">
        <f>Pontozás6X5!G75</f>
        <v>18</v>
      </c>
      <c r="R227" s="89">
        <f t="shared" si="10"/>
        <v>17.66</v>
      </c>
      <c r="S227" s="54" t="str">
        <f t="shared" si="11"/>
        <v>Ezüst</v>
      </c>
    </row>
    <row r="228" spans="1:19" ht="12.75">
      <c r="A228" s="84">
        <f t="shared" si="9"/>
        <v>106</v>
      </c>
      <c r="B228" s="84">
        <f>Pontozás6X5!A17</f>
        <v>603</v>
      </c>
      <c r="C228" s="85">
        <f>IF($B228&gt;0,VLOOKUP($B228,Nevezés!$A$2:$J$450,2,FALSE),"")</f>
        <v>227</v>
      </c>
      <c r="D228" s="86" t="str">
        <f>IF($B228&gt;0,VLOOKUP($B228,Nevezés!$A$2:$J$450,3,FALSE),"")</f>
        <v>Nyergesi Rezső</v>
      </c>
      <c r="E228" s="86" t="str">
        <f>IF($B228&gt;0,VLOOKUP($B228,Nevezés!$A$2:$J$450,4,FALSE),"")</f>
        <v>M.o.</v>
      </c>
      <c r="F228" s="86" t="str">
        <f>IF($B228&gt;0,VLOOKUP($B228,Nevezés!$A$2:$J$450,5,FALSE),"")</f>
        <v>Nyergesújfalu</v>
      </c>
      <c r="G228" s="86" t="str">
        <f>IF($B228&gt;0,VLOOKUP($B228,Nevezés!$A$2:$J$450,6,FALSE),"")</f>
        <v>Vegyes</v>
      </c>
      <c r="H228" s="86">
        <f>IF($B228&gt;0,VLOOKUP($B228,Nevezés!$A$2:$J$450,7,FALSE),"")</f>
        <v>2012</v>
      </c>
      <c r="I228" s="86" t="str">
        <f>IF($B228&gt;0,VLOOKUP($B228,Nevezés!$A$2:$J$450,8,FALSE),"")</f>
        <v>Nyergesújfalu</v>
      </c>
      <c r="J228" s="86" t="str">
        <f>IF($B228&gt;0,VLOOKUP($B228,Nevezés!$A$2:$J$450,9,FALSE),"")</f>
        <v>száraz</v>
      </c>
      <c r="K228" s="86" t="str">
        <f>IF($B228&gt;0,VLOOKUP($B228,Nevezés!$A$2:$J$450,10,FALSE),"")</f>
        <v>fehér</v>
      </c>
      <c r="L228" s="87">
        <f>Pontozás6X5!B17</f>
        <v>4</v>
      </c>
      <c r="M228" s="87">
        <f>Pontozás6X5!C17</f>
        <v>17.6</v>
      </c>
      <c r="N228" s="87">
        <f>Pontozás6X5!D17</f>
        <v>18</v>
      </c>
      <c r="O228" s="87">
        <f>Pontozás6X5!E17</f>
        <v>17.6</v>
      </c>
      <c r="P228" s="87">
        <f>Pontozás6X5!F17</f>
        <v>16.2</v>
      </c>
      <c r="Q228" s="87">
        <f>Pontozás6X5!G17</f>
        <v>17</v>
      </c>
      <c r="R228" s="89">
        <f t="shared" si="10"/>
        <v>17.28</v>
      </c>
      <c r="S228" s="54" t="str">
        <f t="shared" si="11"/>
        <v>Bronz</v>
      </c>
    </row>
    <row r="229" spans="1:19" ht="12.75">
      <c r="A229" s="84">
        <f t="shared" si="9"/>
        <v>196</v>
      </c>
      <c r="B229" s="84">
        <f>Pontozás6X5!A46</f>
        <v>708</v>
      </c>
      <c r="C229" s="85">
        <f>IF($B229&gt;0,VLOOKUP($B229,Nevezés!$A$2:$J$450,2,FALSE),"")</f>
        <v>228</v>
      </c>
      <c r="D229" s="86" t="str">
        <f>IF($B229&gt;0,VLOOKUP($B229,Nevezés!$A$2:$J$450,3,FALSE),"")</f>
        <v>Ďureška Zoltán</v>
      </c>
      <c r="E229" s="86" t="str">
        <f>IF($B229&gt;0,VLOOKUP($B229,Nevezés!$A$2:$J$450,4,FALSE),"")</f>
        <v>Szlovákia</v>
      </c>
      <c r="F229" s="86" t="str">
        <f>IF($B229&gt;0,VLOOKUP($B229,Nevezés!$A$2:$J$450,5,FALSE),"")</f>
        <v>NemcséNY</v>
      </c>
      <c r="G229" s="86" t="str">
        <f>IF($B229&gt;0,VLOOKUP($B229,Nevezés!$A$2:$J$450,6,FALSE),"")</f>
        <v>Müller thurgau (Rizlingszilváni)</v>
      </c>
      <c r="H229" s="86">
        <f>IF($B229&gt;0,VLOOKUP($B229,Nevezés!$A$2:$J$450,7,FALSE),"")</f>
        <v>2012</v>
      </c>
      <c r="I229" s="86" t="str">
        <f>IF($B229&gt;0,VLOOKUP($B229,Nevezés!$A$2:$J$450,8,FALSE),"")</f>
        <v>Nemcsény</v>
      </c>
      <c r="J229" s="86" t="str">
        <f>IF($B229&gt;0,VLOOKUP($B229,Nevezés!$A$2:$J$450,9,FALSE),"")</f>
        <v>Kabinetne</v>
      </c>
      <c r="K229" s="86" t="str">
        <f>IF($B229&gt;0,VLOOKUP($B229,Nevezés!$A$2:$J$450,10,FALSE),"")</f>
        <v>fehér</v>
      </c>
      <c r="L229" s="87">
        <f>Pontozás6X5!B46</f>
        <v>5</v>
      </c>
      <c r="M229" s="87">
        <f>Pontozás6X5!C46</f>
        <v>15.5</v>
      </c>
      <c r="N229" s="87">
        <f>Pontozás6X5!D46</f>
        <v>15.8</v>
      </c>
      <c r="O229" s="87">
        <f>Pontozás6X5!E46</f>
        <v>15.5</v>
      </c>
      <c r="P229" s="87">
        <f>Pontozás6X5!F46</f>
        <v>15.5</v>
      </c>
      <c r="Q229" s="87">
        <f>Pontozás6X5!G46</f>
        <v>16</v>
      </c>
      <c r="R229" s="89">
        <f t="shared" si="10"/>
        <v>15.66</v>
      </c>
      <c r="S229" s="54" t="str">
        <f t="shared" si="11"/>
        <v> </v>
      </c>
    </row>
    <row r="230" spans="1:19" ht="12.75">
      <c r="A230" s="84">
        <f t="shared" si="9"/>
        <v>33</v>
      </c>
      <c r="B230" s="84">
        <f>Pontozás6X5!A96</f>
        <v>526</v>
      </c>
      <c r="C230" s="85">
        <f>IF($B230&gt;0,VLOOKUP($B230,Nevezés!$A$2:$J$450,2,FALSE),"")</f>
        <v>229</v>
      </c>
      <c r="D230" s="86" t="str">
        <f>IF($B230&gt;0,VLOOKUP($B230,Nevezés!$A$2:$J$450,3,FALSE),"")</f>
        <v>Valkovič František</v>
      </c>
      <c r="E230" s="86" t="str">
        <f>IF($B230&gt;0,VLOOKUP($B230,Nevezés!$A$2:$J$450,4,FALSE),"")</f>
        <v>Szlovákia</v>
      </c>
      <c r="F230" s="86" t="str">
        <f>IF($B230&gt;0,VLOOKUP($B230,Nevezés!$A$2:$J$450,5,FALSE),"")</f>
        <v>NemcséNY</v>
      </c>
      <c r="G230" s="86" t="str">
        <f>IF($B230&gt;0,VLOOKUP($B230,Nevezés!$A$2:$J$450,6,FALSE),"")</f>
        <v>Devin</v>
      </c>
      <c r="H230" s="86">
        <f>IF($B230&gt;0,VLOOKUP($B230,Nevezés!$A$2:$J$450,7,FALSE),"")</f>
        <v>2012</v>
      </c>
      <c r="I230" s="86" t="str">
        <f>IF($B230&gt;0,VLOOKUP($B230,Nevezés!$A$2:$J$450,8,FALSE),"")</f>
        <v>Nemcsény</v>
      </c>
      <c r="J230" s="86" t="str">
        <f>IF($B230&gt;0,VLOOKUP($B230,Nevezés!$A$2:$J$450,9,FALSE),"")</f>
        <v>félédes</v>
      </c>
      <c r="K230" s="86" t="str">
        <f>IF($B230&gt;0,VLOOKUP($B230,Nevezés!$A$2:$J$450,10,FALSE),"")</f>
        <v>Fehér</v>
      </c>
      <c r="L230" s="87">
        <f>Pontozás6X5!B96</f>
        <v>3</v>
      </c>
      <c r="M230" s="87">
        <f>Pontozás6X5!C96</f>
        <v>18.4</v>
      </c>
      <c r="N230" s="87">
        <f>Pontozás6X5!D96</f>
        <v>18.5</v>
      </c>
      <c r="O230" s="87">
        <f>Pontozás6X5!E96</f>
        <v>18</v>
      </c>
      <c r="P230" s="87">
        <f>Pontozás6X5!F96</f>
        <v>18.4</v>
      </c>
      <c r="Q230" s="87">
        <f>Pontozás6X5!G96</f>
        <v>18.4</v>
      </c>
      <c r="R230" s="89">
        <f t="shared" si="10"/>
        <v>18.339999999999996</v>
      </c>
      <c r="S230" s="54" t="str">
        <f t="shared" si="11"/>
        <v>Ezüst</v>
      </c>
    </row>
    <row r="231" spans="1:19" ht="12.75">
      <c r="A231" s="84">
        <f t="shared" si="9"/>
        <v>46</v>
      </c>
      <c r="B231" s="84">
        <f>Pontozás6X5!A45</f>
        <v>707</v>
      </c>
      <c r="C231" s="85">
        <f>IF($B231&gt;0,VLOOKUP($B231,Nevezés!$A$2:$J$450,2,FALSE),"")</f>
        <v>230</v>
      </c>
      <c r="D231" s="86" t="str">
        <f>IF($B231&gt;0,VLOOKUP($B231,Nevezés!$A$2:$J$450,3,FALSE),"")</f>
        <v>Trenčéni Csaba</v>
      </c>
      <c r="E231" s="86" t="str">
        <f>IF($B231&gt;0,VLOOKUP($B231,Nevezés!$A$2:$J$450,4,FALSE),"")</f>
        <v>Szlovákia</v>
      </c>
      <c r="F231" s="86" t="str">
        <f>IF($B231&gt;0,VLOOKUP($B231,Nevezés!$A$2:$J$450,5,FALSE),"")</f>
        <v>NemcséNY</v>
      </c>
      <c r="G231" s="86" t="str">
        <f>IF($B231&gt;0,VLOOKUP($B231,Nevezés!$A$2:$J$450,6,FALSE),"")</f>
        <v>Müller thurgau (Rizlingszilváni)</v>
      </c>
      <c r="H231" s="86">
        <f>IF($B231&gt;0,VLOOKUP($B231,Nevezés!$A$2:$J$450,7,FALSE),"")</f>
        <v>2012</v>
      </c>
      <c r="I231" s="86" t="str">
        <f>IF($B231&gt;0,VLOOKUP($B231,Nevezés!$A$2:$J$450,8,FALSE),"")</f>
        <v>Nemcsény</v>
      </c>
      <c r="J231" s="86" t="str">
        <f>IF($B231&gt;0,VLOOKUP($B231,Nevezés!$A$2:$J$450,9,FALSE),"")</f>
        <v>félédes</v>
      </c>
      <c r="K231" s="86" t="str">
        <f>IF($B231&gt;0,VLOOKUP($B231,Nevezés!$A$2:$J$450,10,FALSE),"")</f>
        <v>fehér</v>
      </c>
      <c r="L231" s="87">
        <f>Pontozás6X5!B45</f>
        <v>5</v>
      </c>
      <c r="M231" s="87">
        <f>Pontozás6X5!C45</f>
        <v>18</v>
      </c>
      <c r="N231" s="87">
        <f>Pontozás6X5!D45</f>
        <v>17.5</v>
      </c>
      <c r="O231" s="87">
        <f>Pontozás6X5!E45</f>
        <v>18.5</v>
      </c>
      <c r="P231" s="87">
        <f>Pontozás6X5!F45</f>
        <v>18.5</v>
      </c>
      <c r="Q231" s="87">
        <f>Pontozás6X5!G45</f>
        <v>18.4</v>
      </c>
      <c r="R231" s="89">
        <f t="shared" si="10"/>
        <v>18.18</v>
      </c>
      <c r="S231" s="54" t="str">
        <f t="shared" si="11"/>
        <v>Ezüst</v>
      </c>
    </row>
    <row r="232" spans="1:19" ht="12.75">
      <c r="A232" s="84">
        <f t="shared" si="9"/>
        <v>27</v>
      </c>
      <c r="B232" s="84">
        <f>Pontozás6X5!A93</f>
        <v>717</v>
      </c>
      <c r="C232" s="85">
        <f>IF($B232&gt;0,VLOOKUP($B232,Nevezés!$A$2:$J$450,2,FALSE),"")</f>
        <v>231</v>
      </c>
      <c r="D232" s="86" t="str">
        <f>IF($B232&gt;0,VLOOKUP($B232,Nevezés!$A$2:$J$450,3,FALSE),"")</f>
        <v>Nizl Jozef</v>
      </c>
      <c r="E232" s="86" t="str">
        <f>IF($B232&gt;0,VLOOKUP($B232,Nevezés!$A$2:$J$450,4,FALSE),"")</f>
        <v>Szlovákia</v>
      </c>
      <c r="F232" s="86" t="str">
        <f>IF($B232&gt;0,VLOOKUP($B232,Nevezés!$A$2:$J$450,5,FALSE),"")</f>
        <v>NemcséNY</v>
      </c>
      <c r="G232" s="86" t="str">
        <f>IF($B232&gt;0,VLOOKUP($B232,Nevezés!$A$2:$J$450,6,FALSE),"")</f>
        <v>Olaszrizling</v>
      </c>
      <c r="H232" s="86">
        <f>IF($B232&gt;0,VLOOKUP($B232,Nevezés!$A$2:$J$450,7,FALSE),"")</f>
        <v>2012</v>
      </c>
      <c r="I232" s="86" t="str">
        <f>IF($B232&gt;0,VLOOKUP($B232,Nevezés!$A$2:$J$450,8,FALSE),"")</f>
        <v>Nemcsény</v>
      </c>
      <c r="J232" s="86" t="str">
        <f>IF($B232&gt;0,VLOOKUP($B232,Nevezés!$A$2:$J$450,9,FALSE),"")</f>
        <v>édes</v>
      </c>
      <c r="K232" s="86" t="str">
        <f>IF($B232&gt;0,VLOOKUP($B232,Nevezés!$A$2:$J$450,10,FALSE),"")</f>
        <v>fehér</v>
      </c>
      <c r="L232" s="87">
        <f>Pontozás6X5!B93</f>
        <v>5</v>
      </c>
      <c r="M232" s="87">
        <f>Pontozás6X5!C93</f>
        <v>18.3</v>
      </c>
      <c r="N232" s="87">
        <f>Pontozás6X5!D93</f>
        <v>18.6</v>
      </c>
      <c r="O232" s="87">
        <f>Pontozás6X5!E93</f>
        <v>18.6</v>
      </c>
      <c r="P232" s="87">
        <f>Pontozás6X5!F93</f>
        <v>18.8</v>
      </c>
      <c r="Q232" s="87">
        <f>Pontozás6X5!G93</f>
        <v>18.6</v>
      </c>
      <c r="R232" s="89">
        <f t="shared" si="10"/>
        <v>18.580000000000002</v>
      </c>
      <c r="S232" s="54" t="str">
        <f t="shared" si="11"/>
        <v>Arany</v>
      </c>
    </row>
    <row r="233" spans="1:19" ht="12.75">
      <c r="A233" s="84">
        <f t="shared" si="9"/>
        <v>96</v>
      </c>
      <c r="B233" s="84">
        <f>Pontozás6X5!A134</f>
        <v>530</v>
      </c>
      <c r="C233" s="85">
        <f>IF($B233&gt;0,VLOOKUP($B233,Nevezés!$A$2:$J$450,2,FALSE),"")</f>
        <v>232</v>
      </c>
      <c r="D233" s="86" t="str">
        <f>IF($B233&gt;0,VLOOKUP($B233,Nevezés!$A$2:$J$450,3,FALSE),"")</f>
        <v>Nizl Jozef</v>
      </c>
      <c r="E233" s="86" t="str">
        <f>IF($B233&gt;0,VLOOKUP($B233,Nevezés!$A$2:$J$450,4,FALSE),"")</f>
        <v>Szlovákia</v>
      </c>
      <c r="F233" s="86" t="str">
        <f>IF($B233&gt;0,VLOOKUP($B233,Nevezés!$A$2:$J$450,5,FALSE),"")</f>
        <v>NemcséNY</v>
      </c>
      <c r="G233" s="86" t="str">
        <f>IF($B233&gt;0,VLOOKUP($B233,Nevezés!$A$2:$J$450,6,FALSE),"")</f>
        <v>Kékfrankos</v>
      </c>
      <c r="H233" s="86">
        <f>IF($B233&gt;0,VLOOKUP($B233,Nevezés!$A$2:$J$450,7,FALSE),"")</f>
        <v>2012</v>
      </c>
      <c r="I233" s="86" t="str">
        <f>IF($B233&gt;0,VLOOKUP($B233,Nevezés!$A$2:$J$450,8,FALSE),"")</f>
        <v>Nemcsény</v>
      </c>
      <c r="J233" s="86" t="str">
        <f>IF($B233&gt;0,VLOOKUP($B233,Nevezés!$A$2:$J$450,9,FALSE),"")</f>
        <v>Kabinetne</v>
      </c>
      <c r="K233" s="86" t="str">
        <f>IF($B233&gt;0,VLOOKUP($B233,Nevezés!$A$2:$J$450,10,FALSE),"")</f>
        <v>rose</v>
      </c>
      <c r="L233" s="87">
        <f>Pontozás6X5!B134</f>
        <v>3</v>
      </c>
      <c r="M233" s="87">
        <f>Pontozás6X5!C134</f>
        <v>16.6</v>
      </c>
      <c r="N233" s="87">
        <f>Pontozás6X5!D134</f>
        <v>17.3</v>
      </c>
      <c r="O233" s="87">
        <f>Pontozás6X5!E134</f>
        <v>18.3</v>
      </c>
      <c r="P233" s="87">
        <f>Pontozás6X5!F134</f>
        <v>17</v>
      </c>
      <c r="Q233" s="87">
        <f>Pontozás6X5!G134</f>
        <v>18</v>
      </c>
      <c r="R233" s="89">
        <f t="shared" si="10"/>
        <v>17.44</v>
      </c>
      <c r="S233" s="54" t="str">
        <f t="shared" si="11"/>
        <v>Bronz</v>
      </c>
    </row>
    <row r="234" spans="1:19" ht="12.75">
      <c r="A234" s="84">
        <f t="shared" si="9"/>
        <v>46</v>
      </c>
      <c r="B234" s="84">
        <f>Pontozás6X5!A90</f>
        <v>525</v>
      </c>
      <c r="C234" s="85">
        <f>IF($B234&gt;0,VLOOKUP($B234,Nevezés!$A$2:$J$450,2,FALSE),"")</f>
        <v>233</v>
      </c>
      <c r="D234" s="86" t="str">
        <f>IF($B234&gt;0,VLOOKUP($B234,Nevezés!$A$2:$J$450,3,FALSE),"")</f>
        <v>Valkovič František</v>
      </c>
      <c r="E234" s="86" t="str">
        <f>IF($B234&gt;0,VLOOKUP($B234,Nevezés!$A$2:$J$450,4,FALSE),"")</f>
        <v>Szlovákia</v>
      </c>
      <c r="F234" s="86" t="str">
        <f>IF($B234&gt;0,VLOOKUP($B234,Nevezés!$A$2:$J$450,5,FALSE),"")</f>
        <v>NemcséNY</v>
      </c>
      <c r="G234" s="86" t="str">
        <f>IF($B234&gt;0,VLOOKUP($B234,Nevezés!$A$2:$J$450,6,FALSE),"")</f>
        <v>Milia</v>
      </c>
      <c r="H234" s="86">
        <f>IF($B234&gt;0,VLOOKUP($B234,Nevezés!$A$2:$J$450,7,FALSE),"")</f>
        <v>2012</v>
      </c>
      <c r="I234" s="86" t="str">
        <f>IF($B234&gt;0,VLOOKUP($B234,Nevezés!$A$2:$J$450,8,FALSE),"")</f>
        <v>Nemcsény</v>
      </c>
      <c r="J234" s="86" t="str">
        <f>IF($B234&gt;0,VLOOKUP($B234,Nevezés!$A$2:$J$450,9,FALSE),"")</f>
        <v>félédes</v>
      </c>
      <c r="K234" s="86" t="str">
        <f>IF($B234&gt;0,VLOOKUP($B234,Nevezés!$A$2:$J$450,10,FALSE),"")</f>
        <v>fehér</v>
      </c>
      <c r="L234" s="87">
        <f>Pontozás6X5!B90</f>
        <v>3</v>
      </c>
      <c r="M234" s="87">
        <f>Pontozás6X5!C90</f>
        <v>18</v>
      </c>
      <c r="N234" s="87">
        <f>Pontozás6X5!D90</f>
        <v>18</v>
      </c>
      <c r="O234" s="87">
        <f>Pontozás6X5!E90</f>
        <v>18</v>
      </c>
      <c r="P234" s="87">
        <f>Pontozás6X5!F90</f>
        <v>18.4</v>
      </c>
      <c r="Q234" s="87">
        <f>Pontozás6X5!G90</f>
        <v>18.5</v>
      </c>
      <c r="R234" s="89">
        <f t="shared" si="10"/>
        <v>18.18</v>
      </c>
      <c r="S234" s="54" t="str">
        <f t="shared" si="11"/>
        <v>Ezüst</v>
      </c>
    </row>
    <row r="235" spans="1:18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12.75">
      <c r="A248" s="92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12.75">
      <c r="A249" s="92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12.75">
      <c r="A304" s="92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12.75">
      <c r="A305" s="92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12.75">
      <c r="A306" s="92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12.75">
      <c r="A307" s="92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12.75">
      <c r="A308" s="92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12.75">
      <c r="A309" s="92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12.75">
      <c r="A310" s="92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12.75">
      <c r="A311" s="92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12.75">
      <c r="A312" s="9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12.75">
      <c r="A313" s="92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12.75">
      <c r="A323" s="92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12.75">
      <c r="A324" s="92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12.75">
      <c r="A325" s="92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12.75">
      <c r="A326" s="92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12.75">
      <c r="A327" s="92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2.75">
      <c r="A328" s="92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2.75">
      <c r="A329" s="92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2.75">
      <c r="A330" s="92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2.75">
      <c r="A331" s="92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2.75">
      <c r="A332" s="9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2.75">
      <c r="A333" s="92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2.75">
      <c r="A334" s="92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2.75">
      <c r="A335" s="92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2.75">
      <c r="A336" s="92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2.75">
      <c r="A337" s="92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12.75">
      <c r="A352" s="9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12.75">
      <c r="A353" s="92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12.75">
      <c r="A354" s="92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12.75">
      <c r="A355" s="92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12.75">
      <c r="A356" s="92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12.75">
      <c r="A357" s="92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12.75">
      <c r="A358" s="92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12.75">
      <c r="A360" s="92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12.75">
      <c r="A361" s="92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12.75">
      <c r="A362" s="9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</sheetData>
  <sheetProtection password="DA27" sheet="1" objects="1" scenarios="1" selectLockedCells="1" selectUnlockedCells="1"/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I23" sqref="I23"/>
    </sheetView>
  </sheetViews>
  <sheetFormatPr defaultColWidth="9.140625" defaultRowHeight="12.75"/>
  <sheetData>
    <row r="1" spans="1:16" ht="12.75">
      <c r="A1" s="86" t="e">
        <f>IF($B1&gt;0,VLOOKUP($B1,Nevezés!$A$2:$J$450,3,FALSE),"")</f>
        <v>#VALUE!</v>
      </c>
      <c r="B1" s="86" t="e">
        <f>IF($B1&gt;0,VLOOKUP($B1,Nevezés!$A$2:$J$450,4,FALSE),"")</f>
        <v>#VALUE!</v>
      </c>
      <c r="C1" s="86" t="e">
        <f>IF($B1&gt;0,VLOOKUP($B1,Nevezés!$A$2:$J$450,5,FALSE),"")</f>
        <v>#VALUE!</v>
      </c>
      <c r="D1" s="86" t="e">
        <f>IF($B1&gt;0,VLOOKUP($B1,Nevezés!$A$2:$J$450,6,FALSE),"")</f>
        <v>#VALUE!</v>
      </c>
      <c r="E1" s="86" t="e">
        <f>IF($B1&gt;0,VLOOKUP($B1,Nevezés!$A$2:$J$450,7,FALSE),"")</f>
        <v>#VALUE!</v>
      </c>
      <c r="F1" s="86" t="e">
        <f>IF($B1&gt;0,VLOOKUP($B1,Nevezés!$A$2:$J$450,8,FALSE),"")</f>
        <v>#VALUE!</v>
      </c>
      <c r="G1" s="86" t="e">
        <f>IF($B1&gt;0,VLOOKUP($B1,Nevezés!$A$2:$J$450,9,FALSE),"")</f>
        <v>#VALUE!</v>
      </c>
      <c r="H1" s="86" t="e">
        <f>IF($B1&gt;0,VLOOKUP($B1,Nevezés!$A$2:$J$450,10,FALSE),"")</f>
        <v>#VALUE!</v>
      </c>
      <c r="I1" s="87" t="e">
        <f>Pontozás6X5!#REF!</f>
        <v>#REF!</v>
      </c>
      <c r="J1" s="88" t="e">
        <f>Pontozás6X5!#REF!</f>
        <v>#REF!</v>
      </c>
      <c r="K1" s="88">
        <f>Pontozás6X5!A211</f>
        <v>642</v>
      </c>
      <c r="L1" s="88">
        <f>Pontozás6X5!B211</f>
        <v>4</v>
      </c>
      <c r="M1" s="88">
        <f>Pontozás6X5!C211</f>
        <v>19</v>
      </c>
      <c r="N1" s="88">
        <f>Pontozás6X5!D211</f>
        <v>18.5</v>
      </c>
      <c r="O1" s="89" t="e">
        <f aca="true" t="shared" si="0" ref="O1:O15">AVERAGE(J1:N1)</f>
        <v>#REF!</v>
      </c>
      <c r="P1" s="54" t="e">
        <f aca="true" t="shared" si="1" ref="P1:P15">IF(O1&gt;=19.51,"Nagy arany",IF(O1&gt;=18.51,"Arany",IF(O1&gt;=17.51,"Ezüst",IF(O1&gt;=16.51,"Bronz",IF(O1&gt;=16.01,"Oklevél"," ")))))</f>
        <v>#REF!</v>
      </c>
    </row>
    <row r="2" spans="1:16" ht="12.75">
      <c r="A2" s="86" t="e">
        <f>IF($B2&gt;0,VLOOKUP($B2,Nevezés!$A$2:$J$450,3,FALSE),"")</f>
        <v>#VALUE!</v>
      </c>
      <c r="B2" s="86" t="e">
        <f>IF($B2&gt;0,VLOOKUP($B2,Nevezés!$A$2:$J$450,4,FALSE),"")</f>
        <v>#VALUE!</v>
      </c>
      <c r="C2" s="86" t="e">
        <f>IF($B2&gt;0,VLOOKUP($B2,Nevezés!$A$2:$J$450,5,FALSE),"")</f>
        <v>#VALUE!</v>
      </c>
      <c r="D2" s="86" t="e">
        <f>IF($B2&gt;0,VLOOKUP($B2,Nevezés!$A$2:$J$450,6,FALSE),"")</f>
        <v>#VALUE!</v>
      </c>
      <c r="E2" s="86" t="e">
        <f>IF($B2&gt;0,VLOOKUP($B2,Nevezés!$A$2:$J$450,7,FALSE),"")</f>
        <v>#VALUE!</v>
      </c>
      <c r="F2" s="86" t="e">
        <f>IF($B2&gt;0,VLOOKUP($B2,Nevezés!$A$2:$J$450,8,FALSE),"")</f>
        <v>#VALUE!</v>
      </c>
      <c r="G2" s="86" t="e">
        <f>IF($B2&gt;0,VLOOKUP($B2,Nevezés!$A$2:$J$450,9,FALSE),"")</f>
        <v>#VALUE!</v>
      </c>
      <c r="H2" s="86" t="e">
        <f>IF($B2&gt;0,VLOOKUP($B2,Nevezés!$A$2:$J$450,10,FALSE),"")</f>
        <v>#VALUE!</v>
      </c>
      <c r="I2" s="87" t="e">
        <f>Pontozás6X5!#REF!</f>
        <v>#REF!</v>
      </c>
      <c r="J2" s="88" t="e">
        <f>Pontozás6X5!#REF!</f>
        <v>#REF!</v>
      </c>
      <c r="K2" s="88">
        <f>Pontozás6X5!A123</f>
        <v>420</v>
      </c>
      <c r="L2" s="88">
        <f>Pontozás6X5!B123</f>
        <v>2</v>
      </c>
      <c r="M2" s="88">
        <f>Pontozás6X5!C123</f>
        <v>17</v>
      </c>
      <c r="N2" s="88">
        <f>Pontozás6X5!D123</f>
        <v>17.5</v>
      </c>
      <c r="O2" s="89" t="e">
        <f t="shared" si="0"/>
        <v>#REF!</v>
      </c>
      <c r="P2" s="54" t="e">
        <f t="shared" si="1"/>
        <v>#REF!</v>
      </c>
    </row>
    <row r="3" spans="1:16" ht="12.75">
      <c r="A3" s="86" t="e">
        <f>IF($B3&gt;0,VLOOKUP($B3,Nevezés!$A$2:$J$450,3,FALSE),"")</f>
        <v>#VALUE!</v>
      </c>
      <c r="B3" s="86" t="e">
        <f>IF($B3&gt;0,VLOOKUP($B3,Nevezés!$A$2:$J$450,4,FALSE),"")</f>
        <v>#VALUE!</v>
      </c>
      <c r="C3" s="86" t="e">
        <f>IF($B3&gt;0,VLOOKUP($B3,Nevezés!$A$2:$J$450,5,FALSE),"")</f>
        <v>#VALUE!</v>
      </c>
      <c r="D3" s="86" t="e">
        <f>IF($B3&gt;0,VLOOKUP($B3,Nevezés!$A$2:$J$450,6,FALSE),"")</f>
        <v>#VALUE!</v>
      </c>
      <c r="E3" s="86" t="e">
        <f>IF($B3&gt;0,VLOOKUP($B3,Nevezés!$A$2:$J$450,7,FALSE),"")</f>
        <v>#VALUE!</v>
      </c>
      <c r="F3" s="86" t="e">
        <f>IF($B3&gt;0,VLOOKUP($B3,Nevezés!$A$2:$J$450,8,FALSE),"")</f>
        <v>#VALUE!</v>
      </c>
      <c r="G3" s="86" t="e">
        <f>IF($B3&gt;0,VLOOKUP($B3,Nevezés!$A$2:$J$450,9,FALSE),"")</f>
        <v>#VALUE!</v>
      </c>
      <c r="H3" s="86" t="e">
        <f>IF($B3&gt;0,VLOOKUP($B3,Nevezés!$A$2:$J$450,10,FALSE),"")</f>
        <v>#VALUE!</v>
      </c>
      <c r="I3" s="87" t="e">
        <f>Pontozás6X5!#REF!</f>
        <v>#REF!</v>
      </c>
      <c r="J3" s="88" t="e">
        <f>Pontozás6X5!#REF!</f>
        <v>#REF!</v>
      </c>
      <c r="K3" s="88">
        <f>Pontozás6X5!A207</f>
        <v>446</v>
      </c>
      <c r="L3" s="88">
        <f>Pontozás6X5!B207</f>
        <v>3</v>
      </c>
      <c r="M3" s="88">
        <f>Pontozás6X5!C207</f>
        <v>12</v>
      </c>
      <c r="N3" s="88">
        <f>Pontozás6X5!D207</f>
        <v>10</v>
      </c>
      <c r="O3" s="89" t="e">
        <f t="shared" si="0"/>
        <v>#REF!</v>
      </c>
      <c r="P3" s="54" t="e">
        <f t="shared" si="1"/>
        <v>#REF!</v>
      </c>
    </row>
    <row r="4" spans="1:16" ht="12.75">
      <c r="A4" s="86" t="e">
        <f>IF($B4&gt;0,VLOOKUP($B4,Nevezés!$A$2:$J$450,3,FALSE),"")</f>
        <v>#VALUE!</v>
      </c>
      <c r="B4" s="86" t="e">
        <f>IF($B4&gt;0,VLOOKUP($B4,Nevezés!$A$2:$J$450,4,FALSE),"")</f>
        <v>#VALUE!</v>
      </c>
      <c r="C4" s="86" t="e">
        <f>IF($B4&gt;0,VLOOKUP($B4,Nevezés!$A$2:$J$450,5,FALSE),"")</f>
        <v>#VALUE!</v>
      </c>
      <c r="D4" s="86" t="e">
        <f>IF($B4&gt;0,VLOOKUP($B4,Nevezés!$A$2:$J$450,6,FALSE),"")</f>
        <v>#VALUE!</v>
      </c>
      <c r="E4" s="86" t="e">
        <f>IF($B4&gt;0,VLOOKUP($B4,Nevezés!$A$2:$J$450,7,FALSE),"")</f>
        <v>#VALUE!</v>
      </c>
      <c r="F4" s="86" t="e">
        <f>IF($B4&gt;0,VLOOKUP($B4,Nevezés!$A$2:$J$450,8,FALSE),"")</f>
        <v>#VALUE!</v>
      </c>
      <c r="G4" s="86" t="e">
        <f>IF($B4&gt;0,VLOOKUP($B4,Nevezés!$A$2:$J$450,9,FALSE),"")</f>
        <v>#VALUE!</v>
      </c>
      <c r="H4" s="86" t="e">
        <f>IF($B4&gt;0,VLOOKUP($B4,Nevezés!$A$2:$J$450,10,FALSE),"")</f>
        <v>#VALUE!</v>
      </c>
      <c r="I4" s="87" t="e">
        <f>Pontozás6X5!#REF!</f>
        <v>#REF!</v>
      </c>
      <c r="J4" s="88" t="e">
        <f>Pontozás6X5!#REF!</f>
        <v>#REF!</v>
      </c>
      <c r="K4" s="88">
        <f>Pontozás6X5!A157</f>
        <v>538</v>
      </c>
      <c r="L4" s="88">
        <f>Pontozás6X5!B157</f>
        <v>3</v>
      </c>
      <c r="M4" s="88">
        <f>Pontozás6X5!C157</f>
        <v>15</v>
      </c>
      <c r="N4" s="88">
        <f>Pontozás6X5!D157</f>
        <v>15</v>
      </c>
      <c r="O4" s="89" t="e">
        <f t="shared" si="0"/>
        <v>#REF!</v>
      </c>
      <c r="P4" s="54" t="e">
        <f t="shared" si="1"/>
        <v>#REF!</v>
      </c>
    </row>
    <row r="5" spans="1:16" ht="12.75">
      <c r="A5" s="86" t="e">
        <f>IF($B5&gt;0,VLOOKUP($B5,Nevezés!$A$2:$J$450,3,FALSE),"")</f>
        <v>#VALUE!</v>
      </c>
      <c r="B5" s="86" t="e">
        <f>IF($B5&gt;0,VLOOKUP($B5,Nevezés!$A$2:$J$450,4,FALSE),"")</f>
        <v>#VALUE!</v>
      </c>
      <c r="C5" s="86" t="e">
        <f>IF($B5&gt;0,VLOOKUP($B5,Nevezés!$A$2:$J$450,5,FALSE),"")</f>
        <v>#VALUE!</v>
      </c>
      <c r="D5" s="86" t="e">
        <f>IF($B5&gt;0,VLOOKUP($B5,Nevezés!$A$2:$J$450,6,FALSE),"")</f>
        <v>#VALUE!</v>
      </c>
      <c r="E5" s="86" t="e">
        <f>IF($B5&gt;0,VLOOKUP($B5,Nevezés!$A$2:$J$450,7,FALSE),"")</f>
        <v>#VALUE!</v>
      </c>
      <c r="F5" s="86" t="e">
        <f>IF($B5&gt;0,VLOOKUP($B5,Nevezés!$A$2:$J$450,8,FALSE),"")</f>
        <v>#VALUE!</v>
      </c>
      <c r="G5" s="86" t="e">
        <f>IF($B5&gt;0,VLOOKUP($B5,Nevezés!$A$2:$J$450,9,FALSE),"")</f>
        <v>#VALUE!</v>
      </c>
      <c r="H5" s="86" t="e">
        <f>IF($B5&gt;0,VLOOKUP($B5,Nevezés!$A$2:$J$450,10,FALSE),"")</f>
        <v>#VALUE!</v>
      </c>
      <c r="I5" s="87" t="e">
        <f>Pontozás6X5!#REF!</f>
        <v>#REF!</v>
      </c>
      <c r="J5" s="88" t="e">
        <f>Pontozás6X5!#REF!</f>
        <v>#REF!</v>
      </c>
      <c r="K5" s="88">
        <f>Pontozás6X5!A122</f>
        <v>725</v>
      </c>
      <c r="L5" s="88">
        <f>Pontozás6X5!B122</f>
        <v>5</v>
      </c>
      <c r="M5" s="88">
        <f>Pontozás6X5!C122</f>
        <v>16.5</v>
      </c>
      <c r="N5" s="88">
        <f>Pontozás6X5!D122</f>
        <v>15.5</v>
      </c>
      <c r="O5" s="89" t="e">
        <f t="shared" si="0"/>
        <v>#REF!</v>
      </c>
      <c r="P5" s="54" t="e">
        <f t="shared" si="1"/>
        <v>#REF!</v>
      </c>
    </row>
    <row r="6" spans="1:16" ht="12.75">
      <c r="A6" s="86" t="e">
        <f>IF($B6&gt;0,VLOOKUP($B6,Nevezés!$A$2:$J$450,3,FALSE),"")</f>
        <v>#VALUE!</v>
      </c>
      <c r="B6" s="86" t="e">
        <f>IF($B6&gt;0,VLOOKUP($B6,Nevezés!$A$2:$J$450,4,FALSE),"")</f>
        <v>#VALUE!</v>
      </c>
      <c r="C6" s="86" t="e">
        <f>IF($B6&gt;0,VLOOKUP($B6,Nevezés!$A$2:$J$450,5,FALSE),"")</f>
        <v>#VALUE!</v>
      </c>
      <c r="D6" s="86" t="e">
        <f>IF($B6&gt;0,VLOOKUP($B6,Nevezés!$A$2:$J$450,6,FALSE),"")</f>
        <v>#VALUE!</v>
      </c>
      <c r="E6" s="86" t="e">
        <f>IF($B6&gt;0,VLOOKUP($B6,Nevezés!$A$2:$J$450,7,FALSE),"")</f>
        <v>#VALUE!</v>
      </c>
      <c r="F6" s="86" t="e">
        <f>IF($B6&gt;0,VLOOKUP($B6,Nevezés!$A$2:$J$450,8,FALSE),"")</f>
        <v>#VALUE!</v>
      </c>
      <c r="G6" s="86" t="e">
        <f>IF($B6&gt;0,VLOOKUP($B6,Nevezés!$A$2:$J$450,9,FALSE),"")</f>
        <v>#VALUE!</v>
      </c>
      <c r="H6" s="86" t="e">
        <f>IF($B6&gt;0,VLOOKUP($B6,Nevezés!$A$2:$J$450,10,FALSE),"")</f>
        <v>#VALUE!</v>
      </c>
      <c r="I6" s="87" t="e">
        <f>Pontozás6X5!#REF!</f>
        <v>#REF!</v>
      </c>
      <c r="J6" s="88" t="e">
        <f>Pontozás6X5!#REF!</f>
        <v>#REF!</v>
      </c>
      <c r="K6" s="88">
        <f>Pontozás6X5!A49</f>
        <v>515</v>
      </c>
      <c r="L6" s="88">
        <f>Pontozás6X5!B49</f>
        <v>3</v>
      </c>
      <c r="M6" s="88">
        <f>Pontozás6X5!C49</f>
        <v>18</v>
      </c>
      <c r="N6" s="88">
        <f>Pontozás6X5!D49</f>
        <v>18.5</v>
      </c>
      <c r="O6" s="89" t="e">
        <f t="shared" si="0"/>
        <v>#REF!</v>
      </c>
      <c r="P6" s="54" t="e">
        <f t="shared" si="1"/>
        <v>#REF!</v>
      </c>
    </row>
    <row r="7" spans="1:16" ht="12.75">
      <c r="A7" s="86" t="e">
        <f>IF($B7&gt;0,VLOOKUP($B7,Nevezés!$A$2:$J$450,3,FALSE),"")</f>
        <v>#VALUE!</v>
      </c>
      <c r="B7" s="86" t="e">
        <f>IF($B7&gt;0,VLOOKUP($B7,Nevezés!$A$2:$J$450,4,FALSE),"")</f>
        <v>#VALUE!</v>
      </c>
      <c r="C7" s="86" t="e">
        <f>IF($B7&gt;0,VLOOKUP($B7,Nevezés!$A$2:$J$450,5,FALSE),"")</f>
        <v>#VALUE!</v>
      </c>
      <c r="D7" s="86" t="e">
        <f>IF($B7&gt;0,VLOOKUP($B7,Nevezés!$A$2:$J$450,6,FALSE),"")</f>
        <v>#VALUE!</v>
      </c>
      <c r="E7" s="86" t="e">
        <f>IF($B7&gt;0,VLOOKUP($B7,Nevezés!$A$2:$J$450,7,FALSE),"")</f>
        <v>#VALUE!</v>
      </c>
      <c r="F7" s="86" t="e">
        <f>IF($B7&gt;0,VLOOKUP($B7,Nevezés!$A$2:$J$450,8,FALSE),"")</f>
        <v>#VALUE!</v>
      </c>
      <c r="G7" s="86" t="e">
        <f>IF($B7&gt;0,VLOOKUP($B7,Nevezés!$A$2:$J$450,9,FALSE),"")</f>
        <v>#VALUE!</v>
      </c>
      <c r="H7" s="86" t="e">
        <f>IF($B7&gt;0,VLOOKUP($B7,Nevezés!$A$2:$J$450,10,FALSE),"")</f>
        <v>#VALUE!</v>
      </c>
      <c r="I7" s="87" t="e">
        <f>Pontozás6X5!#REF!</f>
        <v>#REF!</v>
      </c>
      <c r="J7" s="88" t="e">
        <f>Pontozás6X5!#REF!</f>
        <v>#REF!</v>
      </c>
      <c r="K7" s="88" t="str">
        <f>Pontozás6X5!A1</f>
        <v>Nevezési szám</v>
      </c>
      <c r="L7" s="88" t="str">
        <f>Pontozás6X5!B1</f>
        <v>Bizottság száma</v>
      </c>
      <c r="M7" s="88" t="str">
        <f>Pontozás6X5!C1</f>
        <v>B1</v>
      </c>
      <c r="N7" s="88" t="str">
        <f>Pontozás6X5!D1</f>
        <v>B2</v>
      </c>
      <c r="O7" s="89" t="e">
        <f t="shared" si="0"/>
        <v>#REF!</v>
      </c>
      <c r="P7" s="54" t="e">
        <f t="shared" si="1"/>
        <v>#REF!</v>
      </c>
    </row>
    <row r="8" spans="1:16" ht="12.75">
      <c r="A8" s="86" t="e">
        <f>IF($B8&gt;0,VLOOKUP($B8,Nevezés!$A$2:$J$450,3,FALSE),"")</f>
        <v>#VALUE!</v>
      </c>
      <c r="B8" s="86" t="e">
        <f>IF($B8&gt;0,VLOOKUP($B8,Nevezés!$A$2:$J$450,4,FALSE),"")</f>
        <v>#VALUE!</v>
      </c>
      <c r="C8" s="86" t="e">
        <f>IF($B8&gt;0,VLOOKUP($B8,Nevezés!$A$2:$J$450,5,FALSE),"")</f>
        <v>#VALUE!</v>
      </c>
      <c r="D8" s="86" t="e">
        <f>IF($B8&gt;0,VLOOKUP($B8,Nevezés!$A$2:$J$450,6,FALSE),"")</f>
        <v>#VALUE!</v>
      </c>
      <c r="E8" s="86" t="e">
        <f>IF($B8&gt;0,VLOOKUP($B8,Nevezés!$A$2:$J$450,7,FALSE),"")</f>
        <v>#VALUE!</v>
      </c>
      <c r="F8" s="86" t="e">
        <f>IF($B8&gt;0,VLOOKUP($B8,Nevezés!$A$2:$J$450,8,FALSE),"")</f>
        <v>#VALUE!</v>
      </c>
      <c r="G8" s="86" t="e">
        <f>IF($B8&gt;0,VLOOKUP($B8,Nevezés!$A$2:$J$450,9,FALSE),"")</f>
        <v>#VALUE!</v>
      </c>
      <c r="H8" s="86" t="e">
        <f>IF($B8&gt;0,VLOOKUP($B8,Nevezés!$A$2:$J$450,10,FALSE),"")</f>
        <v>#VALUE!</v>
      </c>
      <c r="I8" s="87" t="e">
        <f>Pontozás6X5!#REF!</f>
        <v>#REF!</v>
      </c>
      <c r="J8" s="88" t="e">
        <f>Pontozás6X5!#REF!</f>
        <v>#REF!</v>
      </c>
      <c r="K8" s="88">
        <f>Pontozás6X5!A185</f>
        <v>639</v>
      </c>
      <c r="L8" s="88">
        <f>Pontozás6X5!B185</f>
        <v>4</v>
      </c>
      <c r="M8" s="88">
        <f>Pontozás6X5!C185</f>
        <v>16.5</v>
      </c>
      <c r="N8" s="88">
        <f>Pontozás6X5!D185</f>
        <v>16.3</v>
      </c>
      <c r="O8" s="89" t="e">
        <f t="shared" si="0"/>
        <v>#REF!</v>
      </c>
      <c r="P8" s="54" t="e">
        <f t="shared" si="1"/>
        <v>#REF!</v>
      </c>
    </row>
    <row r="9" spans="1:16" ht="12.75">
      <c r="A9" s="86" t="e">
        <f>IF($B9&gt;0,VLOOKUP($B9,Nevezés!$A$2:$J$450,3,FALSE),"")</f>
        <v>#VALUE!</v>
      </c>
      <c r="B9" s="86" t="e">
        <f>IF($B9&gt;0,VLOOKUP($B9,Nevezés!$A$2:$J$450,4,FALSE),"")</f>
        <v>#VALUE!</v>
      </c>
      <c r="C9" s="86" t="e">
        <f>IF($B9&gt;0,VLOOKUP($B9,Nevezés!$A$2:$J$450,5,FALSE),"")</f>
        <v>#VALUE!</v>
      </c>
      <c r="D9" s="86" t="e">
        <f>IF($B9&gt;0,VLOOKUP($B9,Nevezés!$A$2:$J$450,6,FALSE),"")</f>
        <v>#VALUE!</v>
      </c>
      <c r="E9" s="86" t="e">
        <f>IF($B9&gt;0,VLOOKUP($B9,Nevezés!$A$2:$J$450,7,FALSE),"")</f>
        <v>#VALUE!</v>
      </c>
      <c r="F9" s="86" t="e">
        <f>IF($B9&gt;0,VLOOKUP($B9,Nevezés!$A$2:$J$450,8,FALSE),"")</f>
        <v>#VALUE!</v>
      </c>
      <c r="G9" s="86" t="e">
        <f>IF($B9&gt;0,VLOOKUP($B9,Nevezés!$A$2:$J$450,9,FALSE),"")</f>
        <v>#VALUE!</v>
      </c>
      <c r="H9" s="86" t="e">
        <f>IF($B9&gt;0,VLOOKUP($B9,Nevezés!$A$2:$J$450,10,FALSE),"")</f>
        <v>#VALUE!</v>
      </c>
      <c r="I9" s="87" t="e">
        <f>Pontozás6X5!#REF!</f>
        <v>#REF!</v>
      </c>
      <c r="J9" s="88" t="e">
        <f>Pontozás6X5!#REF!</f>
        <v>#REF!</v>
      </c>
      <c r="K9" s="88">
        <f>Pontozás6X5!A35</f>
        <v>511</v>
      </c>
      <c r="L9" s="88">
        <f>Pontozás6X5!B35</f>
        <v>3</v>
      </c>
      <c r="M9" s="88">
        <f>Pontozás6X5!C35</f>
        <v>18.4</v>
      </c>
      <c r="N9" s="88">
        <f>Pontozás6X5!D35</f>
        <v>18.5</v>
      </c>
      <c r="O9" s="89" t="e">
        <f t="shared" si="0"/>
        <v>#REF!</v>
      </c>
      <c r="P9" s="54" t="e">
        <f t="shared" si="1"/>
        <v>#REF!</v>
      </c>
    </row>
    <row r="10" spans="1:16" ht="12.75">
      <c r="A10" s="86" t="e">
        <f>IF($B10&gt;0,VLOOKUP($B10,Nevezés!$A$2:$J$450,3,FALSE),"")</f>
        <v>#VALUE!</v>
      </c>
      <c r="B10" s="86" t="e">
        <f>IF($B10&gt;0,VLOOKUP($B10,Nevezés!$A$2:$J$450,4,FALSE),"")</f>
        <v>#VALUE!</v>
      </c>
      <c r="C10" s="86" t="e">
        <f>IF($B10&gt;0,VLOOKUP($B10,Nevezés!$A$2:$J$450,5,FALSE),"")</f>
        <v>#VALUE!</v>
      </c>
      <c r="D10" s="86" t="e">
        <f>IF($B10&gt;0,VLOOKUP($B10,Nevezés!$A$2:$J$450,6,FALSE),"")</f>
        <v>#VALUE!</v>
      </c>
      <c r="E10" s="86" t="e">
        <f>IF($B10&gt;0,VLOOKUP($B10,Nevezés!$A$2:$J$450,7,FALSE),"")</f>
        <v>#VALUE!</v>
      </c>
      <c r="F10" s="86" t="e">
        <f>IF($B10&gt;0,VLOOKUP($B10,Nevezés!$A$2:$J$450,8,FALSE),"")</f>
        <v>#VALUE!</v>
      </c>
      <c r="G10" s="86" t="e">
        <f>IF($B10&gt;0,VLOOKUP($B10,Nevezés!$A$2:$J$450,9,FALSE),"")</f>
        <v>#VALUE!</v>
      </c>
      <c r="H10" s="86" t="e">
        <f>IF($B10&gt;0,VLOOKUP($B10,Nevezés!$A$2:$J$450,10,FALSE),"")</f>
        <v>#VALUE!</v>
      </c>
      <c r="I10" s="87" t="e">
        <f>Pontozás6X5!#REF!</f>
        <v>#REF!</v>
      </c>
      <c r="J10" s="88" t="e">
        <f>Pontozás6X5!#REF!</f>
        <v>#REF!</v>
      </c>
      <c r="K10" s="88">
        <f>Pontozás6X5!A198</f>
        <v>740</v>
      </c>
      <c r="L10" s="88">
        <f>Pontozás6X5!B198</f>
        <v>5</v>
      </c>
      <c r="M10" s="88">
        <f>Pontozás6X5!C198</f>
        <v>18.2</v>
      </c>
      <c r="N10" s="88">
        <f>Pontozás6X5!D198</f>
        <v>18.8</v>
      </c>
      <c r="O10" s="89" t="e">
        <f t="shared" si="0"/>
        <v>#REF!</v>
      </c>
      <c r="P10" s="54" t="e">
        <f t="shared" si="1"/>
        <v>#REF!</v>
      </c>
    </row>
    <row r="11" spans="1:16" ht="12.75">
      <c r="A11" s="86" t="e">
        <f>IF($B11&gt;0,VLOOKUP($B11,Nevezés!$A$2:$J$450,3,FALSE),"")</f>
        <v>#VALUE!</v>
      </c>
      <c r="B11" s="86" t="e">
        <f>IF($B11&gt;0,VLOOKUP($B11,Nevezés!$A$2:$J$450,4,FALSE),"")</f>
        <v>#VALUE!</v>
      </c>
      <c r="C11" s="86" t="e">
        <f>IF($B11&gt;0,VLOOKUP($B11,Nevezés!$A$2:$J$450,5,FALSE),"")</f>
        <v>#VALUE!</v>
      </c>
      <c r="D11" s="86" t="e">
        <f>IF($B11&gt;0,VLOOKUP($B11,Nevezés!$A$2:$J$450,6,FALSE),"")</f>
        <v>#VALUE!</v>
      </c>
      <c r="E11" s="86" t="e">
        <f>IF($B11&gt;0,VLOOKUP($B11,Nevezés!$A$2:$J$450,7,FALSE),"")</f>
        <v>#VALUE!</v>
      </c>
      <c r="F11" s="86" t="e">
        <f>IF($B11&gt;0,VLOOKUP($B11,Nevezés!$A$2:$J$450,8,FALSE),"")</f>
        <v>#VALUE!</v>
      </c>
      <c r="G11" s="86" t="e">
        <f>IF($B11&gt;0,VLOOKUP($B11,Nevezés!$A$2:$J$450,9,FALSE),"")</f>
        <v>#VALUE!</v>
      </c>
      <c r="H11" s="86" t="e">
        <f>IF($B11&gt;0,VLOOKUP($B11,Nevezés!$A$2:$J$450,10,FALSE),"")</f>
        <v>#VALUE!</v>
      </c>
      <c r="I11" s="87" t="e">
        <f>Pontozás6X5!#REF!</f>
        <v>#REF!</v>
      </c>
      <c r="J11" s="88" t="e">
        <f>Pontozás6X5!#REF!</f>
        <v>#REF!</v>
      </c>
      <c r="K11" s="88">
        <f>Pontozás6X5!A181</f>
        <v>638</v>
      </c>
      <c r="L11" s="88">
        <f>Pontozás6X5!B181</f>
        <v>4</v>
      </c>
      <c r="M11" s="88">
        <f>Pontozás6X5!C181</f>
        <v>16.3</v>
      </c>
      <c r="N11" s="88">
        <f>Pontozás6X5!D181</f>
        <v>18</v>
      </c>
      <c r="O11" s="89" t="e">
        <f t="shared" si="0"/>
        <v>#REF!</v>
      </c>
      <c r="P11" s="54" t="e">
        <f t="shared" si="1"/>
        <v>#REF!</v>
      </c>
    </row>
    <row r="12" spans="1:16" ht="12.75">
      <c r="A12" s="86" t="e">
        <f>IF($B12&gt;0,VLOOKUP($B12,Nevezés!$A$2:$J$450,3,FALSE),"")</f>
        <v>#VALUE!</v>
      </c>
      <c r="B12" s="86" t="e">
        <f>IF($B12&gt;0,VLOOKUP($B12,Nevezés!$A$2:$J$450,4,FALSE),"")</f>
        <v>#VALUE!</v>
      </c>
      <c r="C12" s="86" t="e">
        <f>IF($B12&gt;0,VLOOKUP($B12,Nevezés!$A$2:$J$450,5,FALSE),"")</f>
        <v>#VALUE!</v>
      </c>
      <c r="D12" s="86" t="e">
        <f>IF($B12&gt;0,VLOOKUP($B12,Nevezés!$A$2:$J$450,6,FALSE),"")</f>
        <v>#VALUE!</v>
      </c>
      <c r="E12" s="86" t="e">
        <f>IF($B12&gt;0,VLOOKUP($B12,Nevezés!$A$2:$J$450,7,FALSE),"")</f>
        <v>#VALUE!</v>
      </c>
      <c r="F12" s="86" t="e">
        <f>IF($B12&gt;0,VLOOKUP($B12,Nevezés!$A$2:$J$450,8,FALSE),"")</f>
        <v>#VALUE!</v>
      </c>
      <c r="G12" s="86" t="e">
        <f>IF($B12&gt;0,VLOOKUP($B12,Nevezés!$A$2:$J$450,9,FALSE),"")</f>
        <v>#VALUE!</v>
      </c>
      <c r="H12" s="86" t="e">
        <f>IF($B12&gt;0,VLOOKUP($B12,Nevezés!$A$2:$J$450,10,FALSE),"")</f>
        <v>#VALUE!</v>
      </c>
      <c r="I12" s="87" t="e">
        <f>Pontozás6X5!#REF!</f>
        <v>#REF!</v>
      </c>
      <c r="J12" s="88" t="e">
        <f>Pontozás6X5!#REF!</f>
        <v>#REF!</v>
      </c>
      <c r="K12" s="88">
        <f>Pontozás6X5!A55</f>
        <v>710</v>
      </c>
      <c r="L12" s="88">
        <f>Pontozás6X5!B55</f>
        <v>5</v>
      </c>
      <c r="M12" s="88">
        <f>Pontozás6X5!C55</f>
        <v>16.7</v>
      </c>
      <c r="N12" s="88">
        <f>Pontozás6X5!D55</f>
        <v>17.5</v>
      </c>
      <c r="O12" s="89" t="e">
        <f t="shared" si="0"/>
        <v>#REF!</v>
      </c>
      <c r="P12" s="54" t="e">
        <f t="shared" si="1"/>
        <v>#REF!</v>
      </c>
    </row>
    <row r="13" spans="1:16" ht="12.75">
      <c r="A13" s="86" t="e">
        <f>IF($B13&gt;0,VLOOKUP($B13,Nevezés!$A$2:$J$450,3,FALSE),"")</f>
        <v>#VALUE!</v>
      </c>
      <c r="B13" s="86" t="e">
        <f>IF($B13&gt;0,VLOOKUP($B13,Nevezés!$A$2:$J$450,4,FALSE),"")</f>
        <v>#VALUE!</v>
      </c>
      <c r="C13" s="86" t="e">
        <f>IF($B13&gt;0,VLOOKUP($B13,Nevezés!$A$2:$J$450,5,FALSE),"")</f>
        <v>#VALUE!</v>
      </c>
      <c r="D13" s="86" t="e">
        <f>IF($B13&gt;0,VLOOKUP($B13,Nevezés!$A$2:$J$450,6,FALSE),"")</f>
        <v>#VALUE!</v>
      </c>
      <c r="E13" s="86" t="e">
        <f>IF($B13&gt;0,VLOOKUP($B13,Nevezés!$A$2:$J$450,7,FALSE),"")</f>
        <v>#VALUE!</v>
      </c>
      <c r="F13" s="86" t="e">
        <f>IF($B13&gt;0,VLOOKUP($B13,Nevezés!$A$2:$J$450,8,FALSE),"")</f>
        <v>#VALUE!</v>
      </c>
      <c r="G13" s="86" t="e">
        <f>IF($B13&gt;0,VLOOKUP($B13,Nevezés!$A$2:$J$450,9,FALSE),"")</f>
        <v>#VALUE!</v>
      </c>
      <c r="H13" s="86" t="e">
        <f>IF($B13&gt;0,VLOOKUP($B13,Nevezés!$A$2:$J$450,10,FALSE),"")</f>
        <v>#VALUE!</v>
      </c>
      <c r="I13" s="87" t="e">
        <f>Pontozás6X5!#REF!</f>
        <v>#REF!</v>
      </c>
      <c r="J13" s="88" t="e">
        <f>Pontozás6X5!#REF!</f>
        <v>#REF!</v>
      </c>
      <c r="K13" s="88">
        <f>Pontozás6X5!A100</f>
        <v>321</v>
      </c>
      <c r="L13" s="88">
        <f>Pontozás6X5!B100</f>
        <v>1</v>
      </c>
      <c r="M13" s="88">
        <f>Pontozás6X5!C100</f>
        <v>17.7</v>
      </c>
      <c r="N13" s="88">
        <f>Pontozás6X5!D100</f>
        <v>17.6</v>
      </c>
      <c r="O13" s="89" t="e">
        <f t="shared" si="0"/>
        <v>#REF!</v>
      </c>
      <c r="P13" s="54" t="e">
        <f t="shared" si="1"/>
        <v>#REF!</v>
      </c>
    </row>
    <row r="14" spans="1:16" ht="12.75">
      <c r="A14" s="86" t="e">
        <f>IF($B14&gt;0,VLOOKUP($B14,Nevezés!$A$2:$J$450,3,FALSE),"")</f>
        <v>#VALUE!</v>
      </c>
      <c r="B14" s="86" t="e">
        <f>IF($B14&gt;0,VLOOKUP($B14,Nevezés!$A$2:$J$450,4,FALSE),"")</f>
        <v>#VALUE!</v>
      </c>
      <c r="C14" s="86" t="e">
        <f>IF($B14&gt;0,VLOOKUP($B14,Nevezés!$A$2:$J$450,5,FALSE),"")</f>
        <v>#VALUE!</v>
      </c>
      <c r="D14" s="86" t="e">
        <f>IF($B14&gt;0,VLOOKUP($B14,Nevezés!$A$2:$J$450,6,FALSE),"")</f>
        <v>#VALUE!</v>
      </c>
      <c r="E14" s="86" t="e">
        <f>IF($B14&gt;0,VLOOKUP($B14,Nevezés!$A$2:$J$450,7,FALSE),"")</f>
        <v>#VALUE!</v>
      </c>
      <c r="F14" s="86" t="e">
        <f>IF($B14&gt;0,VLOOKUP($B14,Nevezés!$A$2:$J$450,8,FALSE),"")</f>
        <v>#VALUE!</v>
      </c>
      <c r="G14" s="86" t="e">
        <f>IF($B14&gt;0,VLOOKUP($B14,Nevezés!$A$2:$J$450,9,FALSE),"")</f>
        <v>#VALUE!</v>
      </c>
      <c r="H14" s="86" t="e">
        <f>IF($B14&gt;0,VLOOKUP($B14,Nevezés!$A$2:$J$450,10,FALSE),"")</f>
        <v>#VALUE!</v>
      </c>
      <c r="I14" s="87" t="e">
        <f>Pontozás6X5!#REF!</f>
        <v>#REF!</v>
      </c>
      <c r="J14" s="88" t="e">
        <f>Pontozás6X5!#REF!</f>
        <v>#REF!</v>
      </c>
      <c r="K14" s="88">
        <f>Pontozás6X5!A135</f>
        <v>728</v>
      </c>
      <c r="L14" s="88">
        <f>Pontozás6X5!B135</f>
        <v>5</v>
      </c>
      <c r="M14" s="88">
        <f>Pontozás6X5!C135</f>
        <v>18.5</v>
      </c>
      <c r="N14" s="88">
        <f>Pontozás6X5!D135</f>
        <v>19</v>
      </c>
      <c r="O14" s="89" t="e">
        <f t="shared" si="0"/>
        <v>#REF!</v>
      </c>
      <c r="P14" s="54" t="e">
        <f t="shared" si="1"/>
        <v>#REF!</v>
      </c>
    </row>
    <row r="15" spans="1:16" ht="12.75">
      <c r="A15" s="86" t="e">
        <f>IF($B15&gt;0,VLOOKUP($B15,Nevezés!$A$2:$J$450,3,FALSE),"")</f>
        <v>#VALUE!</v>
      </c>
      <c r="B15" s="86" t="e">
        <f>IF($B15&gt;0,VLOOKUP($B15,Nevezés!$A$2:$J$450,4,FALSE),"")</f>
        <v>#VALUE!</v>
      </c>
      <c r="C15" s="86" t="e">
        <f>IF($B15&gt;0,VLOOKUP($B15,Nevezés!$A$2:$J$450,5,FALSE),"")</f>
        <v>#VALUE!</v>
      </c>
      <c r="D15" s="86" t="e">
        <f>IF($B15&gt;0,VLOOKUP($B15,Nevezés!$A$2:$J$450,6,FALSE),"")</f>
        <v>#VALUE!</v>
      </c>
      <c r="E15" s="86" t="e">
        <f>IF($B15&gt;0,VLOOKUP($B15,Nevezés!$A$2:$J$450,7,FALSE),"")</f>
        <v>#VALUE!</v>
      </c>
      <c r="F15" s="86" t="e">
        <f>IF($B15&gt;0,VLOOKUP($B15,Nevezés!$A$2:$J$450,8,FALSE),"")</f>
        <v>#VALUE!</v>
      </c>
      <c r="G15" s="86" t="e">
        <f>IF($B15&gt;0,VLOOKUP($B15,Nevezés!$A$2:$J$450,9,FALSE),"")</f>
        <v>#VALUE!</v>
      </c>
      <c r="H15" s="86" t="e">
        <f>IF($B15&gt;0,VLOOKUP($B15,Nevezés!$A$2:$J$450,10,FALSE),"")</f>
        <v>#VALUE!</v>
      </c>
      <c r="I15" s="87" t="e">
        <f>Pontozás6X5!#REF!</f>
        <v>#REF!</v>
      </c>
      <c r="J15" s="88" t="e">
        <f>Pontozás6X5!#REF!</f>
        <v>#REF!</v>
      </c>
      <c r="K15" s="88">
        <f>Pontozás6X5!A80</f>
        <v>618</v>
      </c>
      <c r="L15" s="88">
        <f>Pontozás6X5!B80</f>
        <v>4</v>
      </c>
      <c r="M15" s="88">
        <f>Pontozás6X5!C80</f>
        <v>17</v>
      </c>
      <c r="N15" s="88">
        <f>Pontozás6X5!D80</f>
        <v>18</v>
      </c>
      <c r="O15" s="89" t="e">
        <f t="shared" si="0"/>
        <v>#REF!</v>
      </c>
      <c r="P15" s="54" t="e">
        <f t="shared" si="1"/>
        <v>#REF!</v>
      </c>
    </row>
  </sheetData>
  <sheetProtection password="DA27" sheet="1" objects="1" scenarios="1"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Webmester</cp:lastModifiedBy>
  <dcterms:modified xsi:type="dcterms:W3CDTF">2013-03-07T10:04:34Z</dcterms:modified>
  <cp:category/>
  <cp:version/>
  <cp:contentType/>
  <cp:contentStatus/>
</cp:coreProperties>
</file>